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30" activeTab="0"/>
  </bookViews>
  <sheets>
    <sheet name="Hatfield" sheetId="1" r:id="rId1"/>
  </sheets>
  <definedNames/>
  <calcPr fullCalcOnLoad="1"/>
</workbook>
</file>

<file path=xl/sharedStrings.xml><?xml version="1.0" encoding="utf-8"?>
<sst xmlns="http://schemas.openxmlformats.org/spreadsheetml/2006/main" count="240" uniqueCount="26">
  <si>
    <t>Bench Conversion Factors</t>
  </si>
  <si>
    <t>Eliminate Assistance Work</t>
  </si>
  <si>
    <t>12недельный цикл Хетфилда</t>
  </si>
  <si>
    <t>Дата выступления</t>
  </si>
  <si>
    <t>ПМ в приседе</t>
  </si>
  <si>
    <t>ПМ в тяге</t>
  </si>
  <si>
    <t>День</t>
  </si>
  <si>
    <t>ничего не вписывайте ниже этой линии</t>
  </si>
  <si>
    <t xml:space="preserve">Присед </t>
  </si>
  <si>
    <t>ПМ в Жиме</t>
  </si>
  <si>
    <t>Жим</t>
  </si>
  <si>
    <t>Тяга</t>
  </si>
  <si>
    <t>Недели</t>
  </si>
  <si>
    <t>Дни</t>
  </si>
  <si>
    <t>не трогайте эти цифры</t>
  </si>
  <si>
    <t>Squat  Conversion Factors</t>
  </si>
  <si>
    <t>Deathlift Conversion Factors</t>
  </si>
  <si>
    <t xml:space="preserve">Это ваши попытки </t>
  </si>
  <si>
    <t xml:space="preserve">Ж 120% x 3 </t>
  </si>
  <si>
    <t>вес</t>
  </si>
  <si>
    <t>повторы</t>
  </si>
  <si>
    <t>подходы</t>
  </si>
  <si>
    <t>Ж. П. Дрибблер</t>
  </si>
  <si>
    <t xml:space="preserve"> Русифицировал: </t>
  </si>
  <si>
    <t>Взято с сайта:</t>
  </si>
  <si>
    <t>П 120% Перегрузка x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</si>
</sst>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.00"/>
    <numFmt numFmtId="173" formatCode="&quot;$&quot;\ #,##0"/>
    <numFmt numFmtId="174" formatCode="m/d"/>
    <numFmt numFmtId="175" formatCode="mm/dd/yy"/>
    <numFmt numFmtId="176" formatCode="[$-FC19]d\ mmmm\ yyyy\ &quot;г.&quot;"/>
    <numFmt numFmtId="177" formatCode="dd/mm/yy;@"/>
  </numFmts>
  <fonts count="7"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color indexed="9"/>
      <name val="Arial"/>
      <family val="0"/>
    </font>
    <font>
      <u val="single"/>
      <sz val="10"/>
      <color indexed="14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0" fillId="0" borderId="1" xfId="0" applyAlignment="1">
      <alignment horizontal="center"/>
    </xf>
    <xf numFmtId="0" fontId="0" fillId="0" borderId="2" xfId="0" applyAlignment="1">
      <alignment horizontal="center"/>
    </xf>
    <xf numFmtId="1" fontId="0" fillId="0" borderId="3" xfId="0" applyAlignment="1">
      <alignment horizontal="center"/>
    </xf>
    <xf numFmtId="1" fontId="1" fillId="0" borderId="4" xfId="0" applyAlignment="1">
      <alignment horizontal="center"/>
    </xf>
    <xf numFmtId="1" fontId="0" fillId="0" borderId="5" xfId="0" applyAlignment="1">
      <alignment horizontal="center"/>
    </xf>
    <xf numFmtId="0" fontId="1" fillId="0" borderId="6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3" xfId="0" applyBorder="1" applyAlignment="1">
      <alignment horizontal="center"/>
    </xf>
    <xf numFmtId="1" fontId="0" fillId="0" borderId="3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7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0" borderId="0" xfId="15" applyFont="1" applyAlignment="1">
      <alignment/>
    </xf>
    <xf numFmtId="177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Alignment="1">
      <alignment horizontal="left"/>
    </xf>
    <xf numFmtId="0" fontId="0" fillId="0" borderId="8" xfId="0" applyFont="1" applyAlignment="1">
      <alignment horizontal="left"/>
    </xf>
    <xf numFmtId="0" fontId="0" fillId="0" borderId="3" xfId="0" applyFont="1" applyAlignment="1">
      <alignment horizontal="left"/>
    </xf>
    <xf numFmtId="0" fontId="0" fillId="0" borderId="1" xfId="0" applyFont="1" applyAlignment="1">
      <alignment horizontal="left"/>
    </xf>
    <xf numFmtId="0" fontId="0" fillId="0" borderId="8" xfId="0" applyAlignment="1">
      <alignment horizontal="left"/>
    </xf>
    <xf numFmtId="0" fontId="0" fillId="0" borderId="3" xfId="0" applyAlignment="1">
      <alignment horizontal="left"/>
    </xf>
    <xf numFmtId="0" fontId="0" fillId="0" borderId="1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00"/>
      <rgbColor rgb="00C0C0C0"/>
      <rgbColor rgb="000000FF"/>
      <rgbColor rgb="00888888"/>
      <rgbColor rgb="00800080"/>
      <rgbColor rgb="00FFCCFF"/>
      <rgbColor rgb="00FF99FF"/>
      <rgbColor rgb="00FF66FF"/>
      <rgbColor rgb="00FF33FF"/>
      <rgbColor rgb="00FF00FF"/>
      <rgbColor rgb="00FFFFCC"/>
      <rgbColor rgb="00FFCCCC"/>
      <rgbColor rgb="00FF99CC"/>
      <rgbColor rgb="00FF66CC"/>
      <rgbColor rgb="00FF33CC"/>
      <rgbColor rgb="00FF00CC"/>
      <rgbColor rgb="00FFFF99"/>
      <rgbColor rgb="00FFCC99"/>
      <rgbColor rgb="00FF9999"/>
      <rgbColor rgb="00FF6699"/>
      <rgbColor rgb="00FF3399"/>
      <rgbColor rgb="00FF0099"/>
      <rgbColor rgb="00CCFFFF"/>
      <rgbColor rgb="00CCCCFF"/>
      <rgbColor rgb="00CC99FF"/>
      <rgbColor rgb="00CC66FF"/>
      <rgbColor rgb="00CC33FF"/>
      <rgbColor rgb="00CC00FF"/>
      <rgbColor rgb="00CCFFCC"/>
      <rgbColor rgb="00CCCCCC"/>
      <rgbColor rgb="00CC99CC"/>
      <rgbColor rgb="00CC66CC"/>
      <rgbColor rgb="00CC33CC"/>
      <rgbColor rgb="00CC00CC"/>
      <rgbColor rgb="00CCFF99"/>
      <rgbColor rgb="00CCCC99"/>
      <rgbColor rgb="00CC9999"/>
      <rgbColor rgb="00CC6699"/>
      <rgbColor rgb="00CC3399"/>
      <rgbColor rgb="00CC0099"/>
      <rgbColor rgb="0099FFFF"/>
      <rgbColor rgb="0099CCFF"/>
      <rgbColor rgb="009999FF"/>
      <rgbColor rgb="009966FF"/>
      <rgbColor rgb="009933FF"/>
      <rgbColor rgb="009900FF"/>
      <rgbColor rgb="0099FFCC"/>
      <rgbColor rgb="0099CCCC"/>
      <rgbColor rgb="009999CC"/>
      <rgbColor rgb="009966CC"/>
      <rgbColor rgb="009933CC"/>
      <rgbColor rgb="009900CC"/>
      <rgbColor rgb="0099FF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dribble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0"/>
  <sheetViews>
    <sheetView tabSelected="1" showOutlineSymbols="0" zoomScaleSheetLayoutView="100" workbookViewId="0" topLeftCell="A1">
      <selection activeCell="B5" sqref="B5"/>
    </sheetView>
  </sheetViews>
  <sheetFormatPr defaultColWidth="9.140625" defaultRowHeight="12.75" customHeight="1"/>
  <cols>
    <col min="1" max="1" width="18.28125" style="1" customWidth="1"/>
    <col min="2" max="2" width="10.140625" style="0" bestFit="1" customWidth="1"/>
    <col min="3" max="3" width="9.140625" style="24" customWidth="1"/>
    <col min="9" max="9" width="2.7109375" style="1" customWidth="1"/>
    <col min="10" max="10" width="9.140625" style="24" customWidth="1"/>
    <col min="16" max="16" width="2.7109375" style="1" customWidth="1"/>
    <col min="17" max="17" width="26.421875" style="1" bestFit="1" customWidth="1"/>
  </cols>
  <sheetData>
    <row r="1" spans="1:29" ht="12.75" customHeight="1">
      <c r="A1" s="18" t="s">
        <v>2</v>
      </c>
      <c r="D1" s="37" t="s">
        <v>17</v>
      </c>
      <c r="E1" s="37"/>
      <c r="F1" s="37"/>
      <c r="Q1" s="11" t="s">
        <v>12</v>
      </c>
      <c r="R1" s="3">
        <v>1</v>
      </c>
      <c r="S1" s="3">
        <v>2</v>
      </c>
      <c r="T1" s="3">
        <v>3</v>
      </c>
      <c r="U1" s="3">
        <v>4</v>
      </c>
      <c r="V1" s="3">
        <v>5</v>
      </c>
      <c r="W1" s="3">
        <v>6</v>
      </c>
      <c r="X1" s="3">
        <v>7</v>
      </c>
      <c r="Y1" s="3">
        <v>8</v>
      </c>
      <c r="Z1" s="3">
        <v>9</v>
      </c>
      <c r="AA1" s="3">
        <v>10</v>
      </c>
      <c r="AB1" s="3">
        <v>11</v>
      </c>
      <c r="AC1" s="3">
        <v>12</v>
      </c>
    </row>
    <row r="2" spans="1:29" ht="12.75" customHeight="1">
      <c r="A2" s="18" t="s">
        <v>3</v>
      </c>
      <c r="B2" s="17">
        <v>38661</v>
      </c>
      <c r="D2" s="12">
        <v>1</v>
      </c>
      <c r="E2" s="12">
        <v>2</v>
      </c>
      <c r="F2" s="12">
        <v>3</v>
      </c>
      <c r="Q2" s="11" t="s">
        <v>13</v>
      </c>
      <c r="R2" s="9">
        <v>7</v>
      </c>
      <c r="S2" s="9">
        <v>14</v>
      </c>
      <c r="T2" s="9">
        <v>21</v>
      </c>
      <c r="U2" s="9">
        <v>28</v>
      </c>
      <c r="V2" s="9">
        <v>35</v>
      </c>
      <c r="W2" s="9">
        <v>42</v>
      </c>
      <c r="X2" s="9">
        <v>49</v>
      </c>
      <c r="Y2" s="9">
        <v>56</v>
      </c>
      <c r="Z2" s="9">
        <v>63</v>
      </c>
      <c r="AA2" s="9">
        <v>70</v>
      </c>
      <c r="AB2" s="9">
        <v>77</v>
      </c>
      <c r="AC2" s="9">
        <v>84</v>
      </c>
    </row>
    <row r="3" spans="1:29" ht="12.75" customHeight="1">
      <c r="A3" s="18" t="s">
        <v>9</v>
      </c>
      <c r="B3" s="2">
        <v>100</v>
      </c>
      <c r="D3" s="13">
        <f>1*$B$3*$AC$3</f>
        <v>102.07792207792208</v>
      </c>
      <c r="E3" s="13">
        <f>D3*1.05</f>
        <v>107.18181818181819</v>
      </c>
      <c r="F3" s="13">
        <f>E3+5</f>
        <v>112.18181818181819</v>
      </c>
      <c r="Q3" s="11" t="s">
        <v>0</v>
      </c>
      <c r="R3" s="3">
        <f>360/385</f>
        <v>0.935064935064935</v>
      </c>
      <c r="S3" s="3">
        <f>363/385</f>
        <v>0.9428571428571428</v>
      </c>
      <c r="T3" s="3">
        <f>366/385</f>
        <v>0.9506493506493506</v>
      </c>
      <c r="U3" s="3">
        <f>369/385</f>
        <v>0.9584415584415584</v>
      </c>
      <c r="V3" s="3">
        <f>372/385</f>
        <v>0.9662337662337662</v>
      </c>
      <c r="W3" s="3">
        <f>375/385</f>
        <v>0.974025974025974</v>
      </c>
      <c r="X3" s="3">
        <f>378/385</f>
        <v>0.9818181818181818</v>
      </c>
      <c r="Y3" s="3">
        <f>381/385</f>
        <v>0.9896103896103896</v>
      </c>
      <c r="Z3" s="3">
        <f>384/385</f>
        <v>0.9974025974025974</v>
      </c>
      <c r="AA3" s="3">
        <f>387/385</f>
        <v>1.0051948051948052</v>
      </c>
      <c r="AB3" s="3">
        <f>390/385</f>
        <v>1.0129870129870129</v>
      </c>
      <c r="AC3" s="3">
        <f>393/385</f>
        <v>1.0207792207792208</v>
      </c>
    </row>
    <row r="4" spans="1:29" ht="12.75" customHeight="1">
      <c r="A4" s="18" t="s">
        <v>4</v>
      </c>
      <c r="B4" s="2">
        <v>100</v>
      </c>
      <c r="D4" s="13">
        <f>1*$B$4*$AC$4</f>
        <v>105</v>
      </c>
      <c r="E4" s="13">
        <f>D4*1.05</f>
        <v>110.25</v>
      </c>
      <c r="F4" s="13">
        <f>E4+5</f>
        <v>115.25</v>
      </c>
      <c r="Q4" s="11" t="s">
        <v>15</v>
      </c>
      <c r="R4" s="3">
        <v>0.9714285</v>
      </c>
      <c r="S4" s="3">
        <v>0.9785714</v>
      </c>
      <c r="T4" s="3">
        <v>0.9857142</v>
      </c>
      <c r="U4" s="3">
        <v>0.9928571</v>
      </c>
      <c r="V4" s="3">
        <v>1</v>
      </c>
      <c r="W4" s="3">
        <v>1.0071428</v>
      </c>
      <c r="X4" s="3">
        <v>1.0142857</v>
      </c>
      <c r="Y4" s="3">
        <v>1.0214285</v>
      </c>
      <c r="Z4" s="3">
        <v>1.0285714</v>
      </c>
      <c r="AA4" s="3">
        <v>1.0357142</v>
      </c>
      <c r="AB4" s="3">
        <v>1.0428571</v>
      </c>
      <c r="AC4" s="3">
        <v>1.05</v>
      </c>
    </row>
    <row r="5" spans="1:29" ht="12.75" customHeight="1">
      <c r="A5" s="18" t="s">
        <v>5</v>
      </c>
      <c r="B5" s="2">
        <v>100</v>
      </c>
      <c r="D5" s="13">
        <f>1*$B$5*$AC$5</f>
        <v>105.12820512820514</v>
      </c>
      <c r="E5" s="13">
        <f>D5*1.05</f>
        <v>110.3846153846154</v>
      </c>
      <c r="F5" s="13">
        <f>E5+5</f>
        <v>115.3846153846154</v>
      </c>
      <c r="Q5" s="11" t="s">
        <v>16</v>
      </c>
      <c r="R5" s="3">
        <f>560/585</f>
        <v>0.9572649572649573</v>
      </c>
      <c r="S5" s="3">
        <f>565/585</f>
        <v>0.9658119658119658</v>
      </c>
      <c r="T5" s="3">
        <f>570/585</f>
        <v>0.9743589743589743</v>
      </c>
      <c r="U5" s="3">
        <f>575/585</f>
        <v>0.9829059829059829</v>
      </c>
      <c r="V5" s="3">
        <f>580/585</f>
        <v>0.9914529914529915</v>
      </c>
      <c r="W5" s="3">
        <f>585/585</f>
        <v>1</v>
      </c>
      <c r="X5" s="3">
        <f>590/585</f>
        <v>1.0085470085470085</v>
      </c>
      <c r="Y5" s="3">
        <f>595/585</f>
        <v>1.017094017094017</v>
      </c>
      <c r="Z5" s="3">
        <f>600/585</f>
        <v>1.0256410256410255</v>
      </c>
      <c r="AA5" s="3">
        <f>605/585</f>
        <v>1.0341880341880343</v>
      </c>
      <c r="AB5" s="3">
        <f>610/585</f>
        <v>1.0427350427350428</v>
      </c>
      <c r="AC5" s="3">
        <f>615/585</f>
        <v>1.0512820512820513</v>
      </c>
    </row>
    <row r="6" spans="17:29" ht="12.75" customHeight="1">
      <c r="Q6" s="35" t="s">
        <v>14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ht="12.75" customHeight="1">
      <c r="A7" s="11" t="s">
        <v>7</v>
      </c>
    </row>
    <row r="8" spans="1:17" s="21" customFormat="1" ht="0.75" customHeight="1">
      <c r="A8" s="19"/>
      <c r="B8" s="20" t="s">
        <v>6</v>
      </c>
      <c r="C8" s="25"/>
      <c r="I8" s="19"/>
      <c r="J8" s="25"/>
      <c r="P8" s="19"/>
      <c r="Q8" s="19"/>
    </row>
    <row r="9" spans="1:10" ht="12.75" customHeight="1">
      <c r="A9" s="14"/>
      <c r="C9" s="26" t="s">
        <v>10</v>
      </c>
      <c r="J9" s="26" t="s">
        <v>8</v>
      </c>
    </row>
    <row r="10" spans="1:15" ht="12.75" customHeight="1">
      <c r="A10" s="14"/>
      <c r="C10" s="27" t="s">
        <v>21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J10" s="30" t="s">
        <v>21</v>
      </c>
      <c r="K10" s="7">
        <v>1</v>
      </c>
      <c r="L10" s="7">
        <v>2</v>
      </c>
      <c r="M10" s="7">
        <v>3</v>
      </c>
      <c r="N10" s="7">
        <v>4</v>
      </c>
      <c r="O10" s="7">
        <v>5</v>
      </c>
    </row>
    <row r="11" spans="1:15" ht="12.75" customHeight="1">
      <c r="A11" s="15">
        <f>A$192-(83-B11)</f>
        <v>38579</v>
      </c>
      <c r="B11" s="3">
        <v>1</v>
      </c>
      <c r="C11" s="28" t="s">
        <v>19</v>
      </c>
      <c r="D11" s="6">
        <f>0.85*$B$3*$R$3</f>
        <v>79.48051948051948</v>
      </c>
      <c r="E11" s="6">
        <f>0.85*$B$3*$R$3</f>
        <v>79.48051948051948</v>
      </c>
      <c r="F11" s="6">
        <f>0.85*$B$3*$R$3</f>
        <v>79.48051948051948</v>
      </c>
      <c r="G11" s="6">
        <f>0.85*$B$3*$R$3</f>
        <v>79.48051948051948</v>
      </c>
      <c r="H11" s="6">
        <f>0.85*$B$3*$R$3</f>
        <v>79.48051948051948</v>
      </c>
      <c r="J11" s="31" t="s">
        <v>19</v>
      </c>
      <c r="K11" s="6">
        <f>0.8*$B$4*$R$4</f>
        <v>77.71428</v>
      </c>
      <c r="L11" s="6">
        <f>0.8*$B$4*$R$4</f>
        <v>77.71428</v>
      </c>
      <c r="M11" s="6">
        <f>0.8*$B$4*$R$4</f>
        <v>77.71428</v>
      </c>
      <c r="N11" s="6">
        <f>0.8*$B$4*$R$4</f>
        <v>77.71428</v>
      </c>
      <c r="O11" s="6">
        <f>0.8*$B$4*$R$4</f>
        <v>77.71428</v>
      </c>
    </row>
    <row r="12" spans="1:15" ht="12.75" customHeight="1">
      <c r="A12" s="14"/>
      <c r="C12" s="29" t="s">
        <v>20</v>
      </c>
      <c r="D12" s="4">
        <v>3</v>
      </c>
      <c r="E12" s="5">
        <v>3</v>
      </c>
      <c r="F12" s="5">
        <v>3</v>
      </c>
      <c r="G12" s="5">
        <v>3</v>
      </c>
      <c r="H12" s="5">
        <v>3</v>
      </c>
      <c r="J12" s="32" t="s">
        <v>20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</row>
    <row r="13" spans="1:3" ht="12.75" customHeight="1">
      <c r="A13" s="14"/>
      <c r="C13" s="26" t="s">
        <v>18</v>
      </c>
    </row>
    <row r="14" ht="12.75" customHeight="1">
      <c r="A14" s="14"/>
    </row>
    <row r="15" spans="1:3" ht="12.75" customHeight="1">
      <c r="A15" s="14"/>
      <c r="C15" s="26" t="s">
        <v>11</v>
      </c>
    </row>
    <row r="16" spans="1:8" ht="12.75" customHeight="1">
      <c r="A16" s="15">
        <f>A$192-(83-B16)</f>
        <v>38581</v>
      </c>
      <c r="B16" s="3">
        <v>3</v>
      </c>
      <c r="C16" s="30" t="s">
        <v>21</v>
      </c>
      <c r="D16" s="7">
        <v>1</v>
      </c>
      <c r="E16" s="7">
        <v>2</v>
      </c>
      <c r="F16" s="7">
        <v>3</v>
      </c>
      <c r="G16" s="7">
        <v>4</v>
      </c>
      <c r="H16" s="7">
        <v>5</v>
      </c>
    </row>
    <row r="17" spans="1:8" ht="12.75" customHeight="1">
      <c r="A17" s="14"/>
      <c r="C17" s="31" t="s">
        <v>19</v>
      </c>
      <c r="D17" s="6">
        <f>0.85*$B$5*$R$5</f>
        <v>81.36752136752138</v>
      </c>
      <c r="E17" s="6">
        <f>0.85*$B$5*$R$5</f>
        <v>81.36752136752138</v>
      </c>
      <c r="F17" s="6">
        <f>0.85*$B$5*$R$5</f>
        <v>81.36752136752138</v>
      </c>
      <c r="G17" s="6">
        <f>0.85*$B$5*$R$5</f>
        <v>81.36752136752138</v>
      </c>
      <c r="H17" s="6">
        <f>0.85*$B$5*$R$5</f>
        <v>81.36752136752138</v>
      </c>
    </row>
    <row r="18" spans="1:8" ht="12.75" customHeight="1">
      <c r="A18" s="14"/>
      <c r="C18" s="32" t="s">
        <v>20</v>
      </c>
      <c r="D18" s="4">
        <v>3</v>
      </c>
      <c r="E18" s="5">
        <v>3</v>
      </c>
      <c r="F18" s="5">
        <v>3</v>
      </c>
      <c r="G18" s="5">
        <v>3</v>
      </c>
      <c r="H18" s="5">
        <v>3</v>
      </c>
    </row>
    <row r="19" ht="12.75" customHeight="1">
      <c r="A19" s="14"/>
    </row>
    <row r="20" spans="1:10" ht="12.75" customHeight="1">
      <c r="A20" s="14"/>
      <c r="C20" s="26" t="s">
        <v>8</v>
      </c>
      <c r="J20" s="26" t="s">
        <v>10</v>
      </c>
    </row>
    <row r="21" spans="1:15" ht="12.75" customHeight="1">
      <c r="A21" s="14"/>
      <c r="C21" s="30" t="s">
        <v>21</v>
      </c>
      <c r="D21" s="7">
        <v>1</v>
      </c>
      <c r="E21" s="7">
        <v>2</v>
      </c>
      <c r="F21" s="7">
        <v>3</v>
      </c>
      <c r="G21" s="7">
        <v>4</v>
      </c>
      <c r="H21" s="7">
        <v>5</v>
      </c>
      <c r="J21" s="30" t="s">
        <v>21</v>
      </c>
      <c r="K21" s="7">
        <v>1</v>
      </c>
      <c r="L21" s="7">
        <v>2</v>
      </c>
      <c r="M21" s="7">
        <v>3</v>
      </c>
      <c r="N21" s="7">
        <v>4</v>
      </c>
      <c r="O21" s="7">
        <v>5</v>
      </c>
    </row>
    <row r="22" spans="1:15" ht="12.75" customHeight="1">
      <c r="A22" s="15">
        <f>A$192-(83-B22)</f>
        <v>38584</v>
      </c>
      <c r="B22" s="3">
        <v>6</v>
      </c>
      <c r="C22" s="31" t="s">
        <v>19</v>
      </c>
      <c r="D22" s="6">
        <f>0.85*$B$4*$R$4</f>
        <v>82.5714225</v>
      </c>
      <c r="E22" s="6">
        <f>0.85*$B$4*$R$4</f>
        <v>82.5714225</v>
      </c>
      <c r="F22" s="6">
        <f>0.85*$B$4*$R$4</f>
        <v>82.5714225</v>
      </c>
      <c r="G22" s="6">
        <f>0.85*$B$4*$R$4</f>
        <v>82.5714225</v>
      </c>
      <c r="H22" s="6">
        <f>0.85*$B$4*$R$4</f>
        <v>82.5714225</v>
      </c>
      <c r="J22" s="31" t="s">
        <v>19</v>
      </c>
      <c r="K22" s="6">
        <f>0.8*$B$3*$R$3</f>
        <v>74.8051948051948</v>
      </c>
      <c r="L22" s="6">
        <f>0.8*$B$3*$R$3</f>
        <v>74.8051948051948</v>
      </c>
      <c r="M22" s="6">
        <f>0.8*$B$3*$R$3</f>
        <v>74.8051948051948</v>
      </c>
      <c r="N22" s="6">
        <f>0.8*$B$3*$R$3</f>
        <v>74.8051948051948</v>
      </c>
      <c r="O22" s="6">
        <f>0.8*$B$3*$R$3</f>
        <v>74.8051948051948</v>
      </c>
    </row>
    <row r="23" spans="1:15" ht="12.75" customHeight="1">
      <c r="A23" s="14"/>
      <c r="C23" s="32" t="s">
        <v>20</v>
      </c>
      <c r="D23" s="4">
        <v>3</v>
      </c>
      <c r="E23" s="4">
        <v>3</v>
      </c>
      <c r="F23" s="4">
        <v>3</v>
      </c>
      <c r="G23" s="4">
        <v>3</v>
      </c>
      <c r="H23" s="4">
        <v>3</v>
      </c>
      <c r="J23" s="32" t="s">
        <v>20</v>
      </c>
      <c r="K23" s="4">
        <v>2</v>
      </c>
      <c r="L23" s="5">
        <v>2</v>
      </c>
      <c r="M23" s="5">
        <v>2</v>
      </c>
      <c r="N23" s="5">
        <v>2</v>
      </c>
      <c r="O23" s="5">
        <v>2</v>
      </c>
    </row>
    <row r="24" spans="1:3" ht="12.75" customHeight="1">
      <c r="A24" s="14"/>
      <c r="C24" s="33" t="s">
        <v>25</v>
      </c>
    </row>
    <row r="25" ht="12.75" customHeight="1">
      <c r="A25" s="14"/>
    </row>
    <row r="26" spans="1:3" ht="12.75" customHeight="1">
      <c r="A26" s="14"/>
      <c r="C26" s="26" t="s">
        <v>11</v>
      </c>
    </row>
    <row r="27" spans="1:8" ht="12.75" customHeight="1">
      <c r="A27" s="15">
        <f>A$192-(83-B27)</f>
        <v>38587</v>
      </c>
      <c r="B27" s="3">
        <v>9</v>
      </c>
      <c r="C27" s="30" t="s">
        <v>21</v>
      </c>
      <c r="D27" s="7">
        <v>1</v>
      </c>
      <c r="E27" s="7">
        <v>2</v>
      </c>
      <c r="F27" s="7">
        <v>3</v>
      </c>
      <c r="G27" s="7">
        <v>4</v>
      </c>
      <c r="H27" s="7">
        <v>5</v>
      </c>
    </row>
    <row r="28" spans="1:8" ht="12.75" customHeight="1">
      <c r="A28" s="14"/>
      <c r="C28" s="31" t="s">
        <v>19</v>
      </c>
      <c r="D28" s="6">
        <f>0.8*$B$5*$S$5</f>
        <v>77.26495726495726</v>
      </c>
      <c r="E28" s="6">
        <f>0.8*$B$5*$S$5</f>
        <v>77.26495726495726</v>
      </c>
      <c r="F28" s="6">
        <f>0.8*$B$5*$S$5</f>
        <v>77.26495726495726</v>
      </c>
      <c r="G28" s="6">
        <f>0.8*$B$5*$S$5</f>
        <v>77.26495726495726</v>
      </c>
      <c r="H28" s="6">
        <f>0.8*$B$5*$S$5</f>
        <v>77.26495726495726</v>
      </c>
    </row>
    <row r="29" spans="1:8" ht="12.75" customHeight="1">
      <c r="A29" s="14"/>
      <c r="C29" s="32" t="s">
        <v>20</v>
      </c>
      <c r="D29" s="4">
        <v>5</v>
      </c>
      <c r="E29" s="5">
        <v>5</v>
      </c>
      <c r="F29" s="5">
        <v>5</v>
      </c>
      <c r="G29" s="5">
        <v>5</v>
      </c>
      <c r="H29" s="5">
        <v>5</v>
      </c>
    </row>
    <row r="30" ht="12.75" customHeight="1">
      <c r="A30" s="14"/>
    </row>
    <row r="31" spans="1:10" ht="12.75" customHeight="1">
      <c r="A31" s="14"/>
      <c r="C31" s="26" t="s">
        <v>10</v>
      </c>
      <c r="J31" s="26" t="s">
        <v>8</v>
      </c>
    </row>
    <row r="32" spans="1:15" ht="12.75" customHeight="1">
      <c r="A32" s="14"/>
      <c r="C32" s="30" t="s">
        <v>21</v>
      </c>
      <c r="D32" s="7">
        <v>1</v>
      </c>
      <c r="E32" s="7">
        <v>2</v>
      </c>
      <c r="F32" s="7">
        <v>3</v>
      </c>
      <c r="G32" s="7">
        <v>4</v>
      </c>
      <c r="H32" s="7">
        <v>5</v>
      </c>
      <c r="J32" s="30" t="s">
        <v>21</v>
      </c>
      <c r="K32" s="7">
        <v>1</v>
      </c>
      <c r="L32" s="7">
        <v>2</v>
      </c>
      <c r="M32" s="7">
        <v>3</v>
      </c>
      <c r="N32" s="7">
        <v>4</v>
      </c>
      <c r="O32" s="7">
        <v>5</v>
      </c>
    </row>
    <row r="33" spans="1:15" ht="12.75" customHeight="1">
      <c r="A33" s="15">
        <f>A$192-(83-B33)</f>
        <v>38589</v>
      </c>
      <c r="B33" s="3">
        <v>11</v>
      </c>
      <c r="C33" s="31" t="s">
        <v>19</v>
      </c>
      <c r="D33" s="6">
        <f>0.85*$B$3*$S$3</f>
        <v>80.14285714285714</v>
      </c>
      <c r="E33" s="6">
        <f>0.85*$B$3*$S$3</f>
        <v>80.14285714285714</v>
      </c>
      <c r="F33" s="6">
        <f>0.85*$B$3*$S$3</f>
        <v>80.14285714285714</v>
      </c>
      <c r="G33" s="6">
        <f>0.85*$B$3*$S$3</f>
        <v>80.14285714285714</v>
      </c>
      <c r="H33" s="6">
        <f>0.85*$B$3*$S$3</f>
        <v>80.14285714285714</v>
      </c>
      <c r="J33" s="31" t="s">
        <v>19</v>
      </c>
      <c r="K33" s="8">
        <f>0.8*$B$4*$S$4</f>
        <v>78.285712</v>
      </c>
      <c r="L33" s="8">
        <f>0.8*$B$4*$S$4</f>
        <v>78.285712</v>
      </c>
      <c r="M33" s="8">
        <f>0.8*$B$4*$S$4</f>
        <v>78.285712</v>
      </c>
      <c r="N33" s="8">
        <f>0.8*$B$4*$S$4</f>
        <v>78.285712</v>
      </c>
      <c r="O33" s="8">
        <f>0.8*$B$4*$S$4</f>
        <v>78.285712</v>
      </c>
    </row>
    <row r="34" spans="1:15" ht="12.75" customHeight="1">
      <c r="A34" s="14"/>
      <c r="C34" s="32" t="s">
        <v>20</v>
      </c>
      <c r="D34" s="4">
        <v>4</v>
      </c>
      <c r="E34" s="5">
        <v>4</v>
      </c>
      <c r="F34" s="5">
        <v>4</v>
      </c>
      <c r="G34" s="5">
        <v>4</v>
      </c>
      <c r="H34" s="5">
        <v>4</v>
      </c>
      <c r="J34" s="32" t="s">
        <v>20</v>
      </c>
      <c r="K34" s="4">
        <v>2</v>
      </c>
      <c r="L34" s="4">
        <v>2</v>
      </c>
      <c r="M34" s="4">
        <v>2</v>
      </c>
      <c r="N34" s="4">
        <v>2</v>
      </c>
      <c r="O34" s="4">
        <v>2</v>
      </c>
    </row>
    <row r="35" spans="1:3" ht="12.75" customHeight="1">
      <c r="A35" s="14"/>
      <c r="C35" s="26" t="s">
        <v>18</v>
      </c>
    </row>
    <row r="36" ht="12.75" customHeight="1">
      <c r="A36" s="14"/>
    </row>
    <row r="37" spans="1:3" ht="12.75" customHeight="1">
      <c r="A37" s="14"/>
      <c r="C37" s="26" t="s">
        <v>11</v>
      </c>
    </row>
    <row r="38" spans="1:8" ht="12.75" customHeight="1">
      <c r="A38" s="15">
        <f>A$192-(83-B38)</f>
        <v>38591</v>
      </c>
      <c r="B38" s="3">
        <v>13</v>
      </c>
      <c r="C38" s="30" t="s">
        <v>21</v>
      </c>
      <c r="D38" s="7">
        <v>1</v>
      </c>
      <c r="E38" s="7">
        <v>2</v>
      </c>
      <c r="F38" s="7">
        <v>3</v>
      </c>
      <c r="G38" s="7">
        <v>4</v>
      </c>
      <c r="H38" s="7">
        <v>5</v>
      </c>
    </row>
    <row r="39" spans="1:8" ht="12.75" customHeight="1">
      <c r="A39" s="14"/>
      <c r="C39" s="31" t="s">
        <v>19</v>
      </c>
      <c r="D39" s="6">
        <f>0.85*$B$5*$S$5</f>
        <v>82.09401709401709</v>
      </c>
      <c r="E39" s="6">
        <f>0.85*$B$5*$S$5</f>
        <v>82.09401709401709</v>
      </c>
      <c r="F39" s="6">
        <f>0.85*$B$5*$S$5</f>
        <v>82.09401709401709</v>
      </c>
      <c r="G39" s="6">
        <f>0.85*$B$5*$S$5</f>
        <v>82.09401709401709</v>
      </c>
      <c r="H39" s="6">
        <f>0.85*$B$5*$S$5</f>
        <v>82.09401709401709</v>
      </c>
    </row>
    <row r="40" spans="1:8" ht="12.75" customHeight="1">
      <c r="A40" s="14"/>
      <c r="C40" s="32" t="s">
        <v>20</v>
      </c>
      <c r="D40" s="4">
        <v>4</v>
      </c>
      <c r="E40" s="5">
        <v>4</v>
      </c>
      <c r="F40" s="5">
        <v>4</v>
      </c>
      <c r="G40" s="5">
        <v>4</v>
      </c>
      <c r="H40" s="5">
        <v>4</v>
      </c>
    </row>
    <row r="41" ht="12.75" customHeight="1">
      <c r="A41" s="14"/>
    </row>
    <row r="42" spans="1:10" ht="12.75" customHeight="1">
      <c r="A42" s="14"/>
      <c r="C42" s="26" t="s">
        <v>8</v>
      </c>
      <c r="J42" s="26" t="s">
        <v>10</v>
      </c>
    </row>
    <row r="43" spans="1:15" ht="12.75" customHeight="1">
      <c r="A43" s="15">
        <f>A$192-(83-B43)</f>
        <v>38594</v>
      </c>
      <c r="B43" s="3">
        <v>16</v>
      </c>
      <c r="C43" s="30" t="s">
        <v>21</v>
      </c>
      <c r="D43" s="7">
        <v>1</v>
      </c>
      <c r="E43" s="7">
        <v>2</v>
      </c>
      <c r="F43" s="7">
        <v>3</v>
      </c>
      <c r="G43" s="7">
        <v>4</v>
      </c>
      <c r="H43" s="7">
        <v>5</v>
      </c>
      <c r="J43" s="30" t="s">
        <v>21</v>
      </c>
      <c r="K43" s="7">
        <v>1</v>
      </c>
      <c r="L43" s="7">
        <v>2</v>
      </c>
      <c r="M43" s="7">
        <v>3</v>
      </c>
      <c r="N43" s="7">
        <v>4</v>
      </c>
      <c r="O43" s="7">
        <v>5</v>
      </c>
    </row>
    <row r="44" spans="1:15" ht="12.75" customHeight="1">
      <c r="A44" s="14"/>
      <c r="C44" s="31" t="s">
        <v>19</v>
      </c>
      <c r="D44" s="8">
        <f>0.85*$B$4*$T$4</f>
        <v>83.785707</v>
      </c>
      <c r="E44" s="8">
        <f>0.85*$B$4*$T$4</f>
        <v>83.785707</v>
      </c>
      <c r="F44" s="8">
        <f>0.85*$B$4*$T$4</f>
        <v>83.785707</v>
      </c>
      <c r="G44" s="8">
        <f>0.85*$B$4*$T$4</f>
        <v>83.785707</v>
      </c>
      <c r="H44" s="6">
        <f>0.85*$B$4*$T$4</f>
        <v>83.785707</v>
      </c>
      <c r="J44" s="31" t="s">
        <v>19</v>
      </c>
      <c r="K44" s="6">
        <f>0.8*$B$3*$T$3</f>
        <v>76.05194805194805</v>
      </c>
      <c r="L44" s="6">
        <f>0.8*$B$3*$T$3</f>
        <v>76.05194805194805</v>
      </c>
      <c r="M44" s="6">
        <f>0.8*$B$3*$T$3</f>
        <v>76.05194805194805</v>
      </c>
      <c r="N44" s="6">
        <f>0.8*$B$3*$T$3</f>
        <v>76.05194805194805</v>
      </c>
      <c r="O44" s="6">
        <f>0.8*$B$3*$T$3</f>
        <v>76.05194805194805</v>
      </c>
    </row>
    <row r="45" spans="1:15" ht="12.75" customHeight="1">
      <c r="A45" s="14"/>
      <c r="C45" s="32" t="s">
        <v>20</v>
      </c>
      <c r="D45" s="4">
        <v>4</v>
      </c>
      <c r="E45" s="4">
        <v>4</v>
      </c>
      <c r="F45" s="4">
        <v>4</v>
      </c>
      <c r="G45" s="4">
        <v>4</v>
      </c>
      <c r="H45" s="4">
        <v>4</v>
      </c>
      <c r="J45" s="32" t="s">
        <v>20</v>
      </c>
      <c r="K45" s="4">
        <v>2</v>
      </c>
      <c r="L45" s="5">
        <v>2</v>
      </c>
      <c r="M45" s="5">
        <v>2</v>
      </c>
      <c r="N45" s="5">
        <v>2</v>
      </c>
      <c r="O45" s="5">
        <v>2</v>
      </c>
    </row>
    <row r="46" spans="1:3" ht="12.75" customHeight="1">
      <c r="A46" s="14"/>
      <c r="C46" s="26" t="s">
        <v>25</v>
      </c>
    </row>
    <row r="47" ht="12.75" customHeight="1">
      <c r="A47" s="14"/>
    </row>
    <row r="48" spans="1:3" ht="12.75" customHeight="1">
      <c r="A48" s="14"/>
      <c r="C48" s="26" t="s">
        <v>11</v>
      </c>
    </row>
    <row r="49" spans="1:8" ht="12.75" customHeight="1">
      <c r="A49" s="15">
        <f>A$192-(83-B49)</f>
        <v>38597</v>
      </c>
      <c r="B49" s="3">
        <v>19</v>
      </c>
      <c r="C49" s="30" t="s">
        <v>21</v>
      </c>
      <c r="D49" s="7">
        <v>1</v>
      </c>
      <c r="E49" s="7">
        <v>2</v>
      </c>
      <c r="F49" s="7">
        <v>3</v>
      </c>
      <c r="G49" s="7">
        <v>4</v>
      </c>
      <c r="H49" s="7">
        <v>5</v>
      </c>
    </row>
    <row r="50" spans="1:8" ht="12.75" customHeight="1">
      <c r="A50" s="14"/>
      <c r="C50" s="31" t="s">
        <v>19</v>
      </c>
      <c r="D50" s="6">
        <f>0.8*$B$5*$T$5</f>
        <v>77.94871794871794</v>
      </c>
      <c r="E50" s="6">
        <f>0.8*$B$5*$T$5</f>
        <v>77.94871794871794</v>
      </c>
      <c r="F50" s="6">
        <f>0.8*$B$5*$T$5</f>
        <v>77.94871794871794</v>
      </c>
      <c r="G50" s="6">
        <f>0.8*$B$5*$T$5</f>
        <v>77.94871794871794</v>
      </c>
      <c r="H50" s="6">
        <f>0.8*$B$5*$T$5</f>
        <v>77.94871794871794</v>
      </c>
    </row>
    <row r="51" spans="1:8" ht="12.75" customHeight="1">
      <c r="A51" s="14"/>
      <c r="C51" s="32" t="s">
        <v>20</v>
      </c>
      <c r="D51" s="4">
        <v>5</v>
      </c>
      <c r="E51" s="5">
        <v>5</v>
      </c>
      <c r="F51" s="5">
        <v>5</v>
      </c>
      <c r="G51" s="5">
        <v>5</v>
      </c>
      <c r="H51" s="5">
        <v>5</v>
      </c>
    </row>
    <row r="52" ht="12.75" customHeight="1">
      <c r="A52" s="14"/>
    </row>
    <row r="53" spans="1:10" ht="12.75" customHeight="1">
      <c r="A53" s="14"/>
      <c r="C53" s="26" t="s">
        <v>10</v>
      </c>
      <c r="J53" s="26" t="s">
        <v>8</v>
      </c>
    </row>
    <row r="54" spans="1:15" ht="12.75" customHeight="1">
      <c r="A54" s="15">
        <f>A$192-(83-B54)</f>
        <v>38599</v>
      </c>
      <c r="B54" s="3">
        <v>21</v>
      </c>
      <c r="C54" s="30" t="s">
        <v>21</v>
      </c>
      <c r="D54" s="7">
        <v>1</v>
      </c>
      <c r="E54" s="7">
        <v>2</v>
      </c>
      <c r="F54" s="7">
        <v>3</v>
      </c>
      <c r="G54" s="7">
        <v>4</v>
      </c>
      <c r="H54" s="7">
        <v>5</v>
      </c>
      <c r="J54" s="30" t="s">
        <v>21</v>
      </c>
      <c r="K54" s="7">
        <v>1</v>
      </c>
      <c r="L54" s="7">
        <v>2</v>
      </c>
      <c r="M54" s="7">
        <v>3</v>
      </c>
      <c r="N54" s="7">
        <v>4</v>
      </c>
      <c r="O54" s="7">
        <v>5</v>
      </c>
    </row>
    <row r="55" spans="1:15" ht="12.75" customHeight="1">
      <c r="A55" s="14"/>
      <c r="C55" s="31" t="s">
        <v>19</v>
      </c>
      <c r="D55" s="6">
        <f>0.85*$B$3*$T$3</f>
        <v>80.8051948051948</v>
      </c>
      <c r="E55" s="6">
        <f>0.85*$B$3*$T$3</f>
        <v>80.8051948051948</v>
      </c>
      <c r="F55" s="6">
        <f>0.85*$B$3*$T$3</f>
        <v>80.8051948051948</v>
      </c>
      <c r="G55" s="6">
        <f>0.85*$B$3*$T$3</f>
        <v>80.8051948051948</v>
      </c>
      <c r="H55" s="6">
        <f>0.85*$B$3*$T$3</f>
        <v>80.8051948051948</v>
      </c>
      <c r="J55" s="31" t="s">
        <v>19</v>
      </c>
      <c r="K55" s="8">
        <f>0.8*$B$4*$T$4</f>
        <v>78.857136</v>
      </c>
      <c r="L55" s="8">
        <f>0.8*$B$4*$T$4</f>
        <v>78.857136</v>
      </c>
      <c r="M55" s="8">
        <f>0.8*$B$4*$T$4</f>
        <v>78.857136</v>
      </c>
      <c r="N55" s="8">
        <f>0.8*$B$4*$T$4</f>
        <v>78.857136</v>
      </c>
      <c r="O55" s="8">
        <f>0.8*$B$4*$T$4</f>
        <v>78.857136</v>
      </c>
    </row>
    <row r="56" spans="1:15" ht="12.75" customHeight="1">
      <c r="A56" s="14"/>
      <c r="C56" s="32" t="s">
        <v>20</v>
      </c>
      <c r="D56" s="4">
        <v>5</v>
      </c>
      <c r="E56" s="5">
        <v>5</v>
      </c>
      <c r="F56" s="5">
        <v>5</v>
      </c>
      <c r="G56" s="5">
        <v>5</v>
      </c>
      <c r="H56" s="5">
        <v>5</v>
      </c>
      <c r="J56" s="32" t="s">
        <v>20</v>
      </c>
      <c r="K56" s="4">
        <v>2</v>
      </c>
      <c r="L56" s="4">
        <v>2</v>
      </c>
      <c r="M56" s="4">
        <v>2</v>
      </c>
      <c r="N56" s="4">
        <v>2</v>
      </c>
      <c r="O56" s="4">
        <v>2</v>
      </c>
    </row>
    <row r="57" spans="1:3" ht="12.75" customHeight="1">
      <c r="A57" s="14"/>
      <c r="C57" s="26" t="s">
        <v>18</v>
      </c>
    </row>
    <row r="58" ht="12.75" customHeight="1">
      <c r="A58" s="14"/>
    </row>
    <row r="59" spans="1:3" ht="12.75" customHeight="1">
      <c r="A59" s="14"/>
      <c r="C59" s="26" t="s">
        <v>11</v>
      </c>
    </row>
    <row r="60" spans="1:8" ht="12.75" customHeight="1">
      <c r="A60" s="15">
        <f>A$192-(83-B60)</f>
        <v>38601</v>
      </c>
      <c r="B60" s="3">
        <v>23</v>
      </c>
      <c r="C60" s="30" t="s">
        <v>21</v>
      </c>
      <c r="D60" s="7">
        <v>1</v>
      </c>
      <c r="E60" s="7">
        <v>2</v>
      </c>
      <c r="F60" s="7">
        <v>3</v>
      </c>
      <c r="G60" s="7">
        <v>4</v>
      </c>
      <c r="H60" s="7">
        <v>5</v>
      </c>
    </row>
    <row r="61" spans="1:8" ht="12.75" customHeight="1">
      <c r="A61" s="14"/>
      <c r="C61" s="31" t="s">
        <v>19</v>
      </c>
      <c r="D61" s="6">
        <f>0.85*$B$5*$U$5</f>
        <v>83.54700854700855</v>
      </c>
      <c r="E61" s="6">
        <f>0.85*$B$5*$U$5</f>
        <v>83.54700854700855</v>
      </c>
      <c r="F61" s="6">
        <f>0.85*$B$5*$U$5</f>
        <v>83.54700854700855</v>
      </c>
      <c r="G61" s="6">
        <f>0.85*$B$5*$U$5</f>
        <v>83.54700854700855</v>
      </c>
      <c r="H61" s="6">
        <f>0.85*$B$5*$U$5</f>
        <v>83.54700854700855</v>
      </c>
    </row>
    <row r="62" spans="1:8" ht="12.75" customHeight="1">
      <c r="A62" s="14"/>
      <c r="C62" s="32" t="s">
        <v>20</v>
      </c>
      <c r="D62" s="4">
        <v>5</v>
      </c>
      <c r="E62" s="5">
        <v>5</v>
      </c>
      <c r="F62" s="5">
        <v>5</v>
      </c>
      <c r="G62" s="5">
        <v>5</v>
      </c>
      <c r="H62" s="5">
        <v>5</v>
      </c>
    </row>
    <row r="63" spans="1:8" ht="12.75" customHeight="1">
      <c r="A63" s="14"/>
      <c r="C63" s="34"/>
      <c r="D63" s="10"/>
      <c r="E63" s="10"/>
      <c r="F63" s="10"/>
      <c r="G63" s="10"/>
      <c r="H63" s="10"/>
    </row>
    <row r="64" spans="1:8" ht="12.75" customHeight="1">
      <c r="A64" s="14"/>
      <c r="C64" s="34"/>
      <c r="D64" s="10"/>
      <c r="E64" s="10"/>
      <c r="F64" s="10"/>
      <c r="G64" s="10"/>
      <c r="H64" s="10"/>
    </row>
    <row r="65" spans="1:10" ht="12.75" customHeight="1">
      <c r="A65" s="14"/>
      <c r="C65" s="26" t="s">
        <v>8</v>
      </c>
      <c r="J65" s="26" t="s">
        <v>10</v>
      </c>
    </row>
    <row r="66" spans="1:15" ht="12.75" customHeight="1">
      <c r="A66" s="14"/>
      <c r="C66" s="30" t="s">
        <v>21</v>
      </c>
      <c r="D66" s="7">
        <v>1</v>
      </c>
      <c r="E66" s="7">
        <v>2</v>
      </c>
      <c r="F66" s="7">
        <v>3</v>
      </c>
      <c r="G66" s="7">
        <v>4</v>
      </c>
      <c r="H66" s="7">
        <v>5</v>
      </c>
      <c r="J66" s="30" t="s">
        <v>21</v>
      </c>
      <c r="K66" s="7">
        <v>1</v>
      </c>
      <c r="L66" s="7">
        <v>2</v>
      </c>
      <c r="M66" s="7">
        <v>3</v>
      </c>
      <c r="N66" s="7">
        <v>4</v>
      </c>
      <c r="O66" s="7">
        <v>5</v>
      </c>
    </row>
    <row r="67" spans="1:15" ht="12.75" customHeight="1">
      <c r="A67" s="15">
        <f>A$192-(83-B67)</f>
        <v>38604</v>
      </c>
      <c r="B67" s="3">
        <v>26</v>
      </c>
      <c r="C67" s="31" t="s">
        <v>19</v>
      </c>
      <c r="D67" s="8">
        <f>0.85*$B$4*$U$4</f>
        <v>84.3928535</v>
      </c>
      <c r="E67" s="8">
        <f>0.85*$B$4*$U$4</f>
        <v>84.3928535</v>
      </c>
      <c r="F67" s="8">
        <f>0.85*$B$4*$U$4</f>
        <v>84.3928535</v>
      </c>
      <c r="G67" s="8">
        <f>0.85*$B$4*$U$4</f>
        <v>84.3928535</v>
      </c>
      <c r="H67" s="6">
        <f>0.85*$B$4*$U$4</f>
        <v>84.3928535</v>
      </c>
      <c r="J67" s="31" t="s">
        <v>19</v>
      </c>
      <c r="K67" s="6">
        <f>0.8*$B$3*$U$3</f>
        <v>76.67532467532467</v>
      </c>
      <c r="L67" s="6">
        <f>0.8*$B$3*$U$3</f>
        <v>76.67532467532467</v>
      </c>
      <c r="M67" s="6">
        <f>0.8*$B$3*$U$3</f>
        <v>76.67532467532467</v>
      </c>
      <c r="N67" s="6">
        <f>0.8*$B$3*$U$3</f>
        <v>76.67532467532467</v>
      </c>
      <c r="O67" s="6">
        <f>0.8*$B$3*$U$3</f>
        <v>76.67532467532467</v>
      </c>
    </row>
    <row r="68" spans="1:15" ht="12.75" customHeight="1">
      <c r="A68" s="14"/>
      <c r="C68" s="32" t="s">
        <v>20</v>
      </c>
      <c r="D68" s="4">
        <v>5</v>
      </c>
      <c r="E68" s="4">
        <v>5</v>
      </c>
      <c r="F68" s="4">
        <v>5</v>
      </c>
      <c r="G68" s="4">
        <v>5</v>
      </c>
      <c r="H68" s="4">
        <v>5</v>
      </c>
      <c r="J68" s="32" t="s">
        <v>20</v>
      </c>
      <c r="K68" s="4">
        <v>2</v>
      </c>
      <c r="L68" s="5">
        <v>2</v>
      </c>
      <c r="M68" s="5">
        <v>2</v>
      </c>
      <c r="N68" s="5">
        <v>2</v>
      </c>
      <c r="O68" s="5">
        <v>2</v>
      </c>
    </row>
    <row r="69" spans="1:3" ht="12.75" customHeight="1">
      <c r="A69" s="14"/>
      <c r="C69" s="26" t="s">
        <v>25</v>
      </c>
    </row>
    <row r="70" ht="12.75" customHeight="1">
      <c r="A70" s="14"/>
    </row>
    <row r="71" spans="1:3" ht="12.75" customHeight="1">
      <c r="A71" s="14"/>
      <c r="C71" s="26" t="s">
        <v>11</v>
      </c>
    </row>
    <row r="72" spans="1:8" ht="12.75" customHeight="1">
      <c r="A72" s="15">
        <f>A$192-(83-B72)</f>
        <v>38607</v>
      </c>
      <c r="B72" s="3">
        <v>29</v>
      </c>
      <c r="C72" s="30" t="s">
        <v>21</v>
      </c>
      <c r="D72" s="7">
        <v>1</v>
      </c>
      <c r="E72" s="7">
        <v>2</v>
      </c>
      <c r="F72" s="7">
        <v>3</v>
      </c>
      <c r="G72" s="7">
        <v>4</v>
      </c>
      <c r="H72" s="7">
        <v>5</v>
      </c>
    </row>
    <row r="73" spans="1:8" ht="12.75" customHeight="1">
      <c r="A73" s="14"/>
      <c r="C73" s="31" t="s">
        <v>19</v>
      </c>
      <c r="D73" s="6">
        <f>0.8*$B$5*$V$5</f>
        <v>79.31623931623932</v>
      </c>
      <c r="E73" s="6">
        <f>0.8*$B$5*$V$5</f>
        <v>79.31623931623932</v>
      </c>
      <c r="F73" s="6">
        <f>0.8*$B$5*$V$5</f>
        <v>79.31623931623932</v>
      </c>
      <c r="G73" s="6">
        <f>0.8*$B$5*$V$5</f>
        <v>79.31623931623932</v>
      </c>
      <c r="H73" s="6">
        <f>0.8*$B$5*$V$5</f>
        <v>79.31623931623932</v>
      </c>
    </row>
    <row r="74" spans="1:8" ht="12.75" customHeight="1">
      <c r="A74" s="14"/>
      <c r="C74" s="32" t="s">
        <v>20</v>
      </c>
      <c r="D74" s="4">
        <v>5</v>
      </c>
      <c r="E74" s="5">
        <v>5</v>
      </c>
      <c r="F74" s="5">
        <v>5</v>
      </c>
      <c r="G74" s="5">
        <v>5</v>
      </c>
      <c r="H74" s="5">
        <v>5</v>
      </c>
    </row>
    <row r="75" ht="12.75" customHeight="1">
      <c r="A75" s="14"/>
    </row>
    <row r="76" spans="1:10" ht="12.75" customHeight="1">
      <c r="A76" s="14"/>
      <c r="C76" s="26" t="s">
        <v>10</v>
      </c>
      <c r="J76" s="26" t="s">
        <v>8</v>
      </c>
    </row>
    <row r="77" spans="1:15" ht="12.75" customHeight="1">
      <c r="A77" s="15">
        <f>A$192-(83-B77)</f>
        <v>38609</v>
      </c>
      <c r="B77" s="3">
        <v>31</v>
      </c>
      <c r="C77" s="30" t="s">
        <v>21</v>
      </c>
      <c r="D77" s="7">
        <v>1</v>
      </c>
      <c r="E77" s="7">
        <v>2</v>
      </c>
      <c r="F77" s="7">
        <v>3</v>
      </c>
      <c r="G77" s="7">
        <v>4</v>
      </c>
      <c r="H77" s="7">
        <v>5</v>
      </c>
      <c r="J77" s="30" t="s">
        <v>21</v>
      </c>
      <c r="K77" s="7">
        <v>1</v>
      </c>
      <c r="L77" s="7">
        <v>2</v>
      </c>
      <c r="M77" s="7">
        <v>3</v>
      </c>
      <c r="N77" s="7">
        <v>4</v>
      </c>
      <c r="O77" s="7">
        <v>5</v>
      </c>
    </row>
    <row r="78" spans="1:15" ht="12.75" customHeight="1">
      <c r="A78" s="14"/>
      <c r="C78" s="31" t="s">
        <v>19</v>
      </c>
      <c r="D78" s="6">
        <f>0.85*$B$3*$V$3</f>
        <v>82.12987012987013</v>
      </c>
      <c r="E78" s="6">
        <f>0.85*$B$3*$V$3</f>
        <v>82.12987012987013</v>
      </c>
      <c r="F78" s="6">
        <f>0.85*$B$3*$V$3</f>
        <v>82.12987012987013</v>
      </c>
      <c r="G78" s="6">
        <f>0.85*$B$3*$V$3</f>
        <v>82.12987012987013</v>
      </c>
      <c r="H78" s="6">
        <f>0.85*$B$3*$V$3</f>
        <v>82.12987012987013</v>
      </c>
      <c r="J78" s="31" t="s">
        <v>19</v>
      </c>
      <c r="K78" s="8">
        <f>0.8*$B$4*$V$4</f>
        <v>80</v>
      </c>
      <c r="L78" s="8">
        <f>0.8*$B$4*$V$4</f>
        <v>80</v>
      </c>
      <c r="M78" s="8">
        <f>0.8*$B$4*$V$4</f>
        <v>80</v>
      </c>
      <c r="N78" s="8">
        <f>0.8*$B$4*$V$4</f>
        <v>80</v>
      </c>
      <c r="O78" s="8">
        <f>0.8*$B$4*$V$4</f>
        <v>80</v>
      </c>
    </row>
    <row r="79" spans="1:15" ht="12.75" customHeight="1">
      <c r="A79" s="14"/>
      <c r="C79" s="32" t="s">
        <v>20</v>
      </c>
      <c r="D79" s="4">
        <v>6</v>
      </c>
      <c r="E79" s="5">
        <v>6</v>
      </c>
      <c r="F79" s="5">
        <v>6</v>
      </c>
      <c r="G79" s="5">
        <v>6</v>
      </c>
      <c r="H79" s="5">
        <v>6</v>
      </c>
      <c r="J79" s="32" t="s">
        <v>20</v>
      </c>
      <c r="K79" s="4">
        <v>2</v>
      </c>
      <c r="L79" s="4">
        <v>2</v>
      </c>
      <c r="M79" s="4">
        <v>2</v>
      </c>
      <c r="N79" s="4">
        <v>2</v>
      </c>
      <c r="O79" s="4">
        <v>2</v>
      </c>
    </row>
    <row r="80" spans="1:3" ht="12.75" customHeight="1">
      <c r="A80" s="14"/>
      <c r="C80" s="26" t="s">
        <v>18</v>
      </c>
    </row>
    <row r="81" spans="1:3" ht="12.75" customHeight="1">
      <c r="A81" s="14"/>
      <c r="C81" s="26"/>
    </row>
    <row r="82" spans="1:3" ht="12.75" customHeight="1">
      <c r="A82" s="14"/>
      <c r="C82" s="26" t="s">
        <v>11</v>
      </c>
    </row>
    <row r="83" spans="1:8" ht="12.75" customHeight="1">
      <c r="A83" s="15">
        <f>A$192-(83-B83)</f>
        <v>38611</v>
      </c>
      <c r="B83" s="3">
        <v>33</v>
      </c>
      <c r="C83" s="30" t="s">
        <v>21</v>
      </c>
      <c r="D83" s="7">
        <v>1</v>
      </c>
      <c r="E83" s="7">
        <v>2</v>
      </c>
      <c r="F83" s="7">
        <v>3</v>
      </c>
      <c r="G83" s="7">
        <v>4</v>
      </c>
      <c r="H83" s="7">
        <v>5</v>
      </c>
    </row>
    <row r="84" spans="1:8" ht="12.75" customHeight="1">
      <c r="A84" s="14"/>
      <c r="C84" s="31" t="s">
        <v>19</v>
      </c>
      <c r="D84" s="6">
        <f>0.85*$B$5*$V$5</f>
        <v>84.27350427350427</v>
      </c>
      <c r="E84" s="6">
        <f>0.85*$B$5*$V$5</f>
        <v>84.27350427350427</v>
      </c>
      <c r="F84" s="6">
        <f>0.85*$B$5*$V$5</f>
        <v>84.27350427350427</v>
      </c>
      <c r="G84" s="6">
        <f>0.85*$B$5*$V$5</f>
        <v>84.27350427350427</v>
      </c>
      <c r="H84" s="6">
        <f>0.85*$B$5*$V$5</f>
        <v>84.27350427350427</v>
      </c>
    </row>
    <row r="85" spans="1:8" ht="12.75" customHeight="1">
      <c r="A85" s="14"/>
      <c r="C85" s="32" t="s">
        <v>20</v>
      </c>
      <c r="D85" s="4">
        <v>6</v>
      </c>
      <c r="E85" s="5">
        <v>6</v>
      </c>
      <c r="F85" s="5">
        <v>6</v>
      </c>
      <c r="G85" s="5">
        <v>6</v>
      </c>
      <c r="H85" s="5">
        <v>6</v>
      </c>
    </row>
    <row r="86" ht="12.75" customHeight="1">
      <c r="A86" s="14"/>
    </row>
    <row r="87" spans="1:10" ht="12.75" customHeight="1">
      <c r="A87" s="14"/>
      <c r="C87" s="26" t="s">
        <v>8</v>
      </c>
      <c r="J87" s="26" t="s">
        <v>10</v>
      </c>
    </row>
    <row r="88" spans="1:15" ht="12.75" customHeight="1">
      <c r="A88" s="15">
        <f>A$192-(83-B88)</f>
        <v>38614</v>
      </c>
      <c r="B88" s="3">
        <v>36</v>
      </c>
      <c r="C88" s="30" t="s">
        <v>21</v>
      </c>
      <c r="D88" s="7">
        <v>1</v>
      </c>
      <c r="E88" s="7">
        <v>2</v>
      </c>
      <c r="F88" s="7">
        <v>3</v>
      </c>
      <c r="G88" s="7">
        <v>4</v>
      </c>
      <c r="H88" s="7">
        <v>5</v>
      </c>
      <c r="J88" s="30" t="s">
        <v>21</v>
      </c>
      <c r="K88" s="7">
        <v>1</v>
      </c>
      <c r="L88" s="7">
        <v>2</v>
      </c>
      <c r="M88" s="7">
        <v>3</v>
      </c>
      <c r="N88" s="7">
        <v>4</v>
      </c>
      <c r="O88" s="7">
        <v>5</v>
      </c>
    </row>
    <row r="89" spans="1:15" ht="12.75" customHeight="1">
      <c r="A89" s="14"/>
      <c r="C89" s="31" t="s">
        <v>19</v>
      </c>
      <c r="D89" s="8">
        <f>0.85*$B$4*$W$4</f>
        <v>85.607138</v>
      </c>
      <c r="E89" s="8">
        <f>0.85*$B$4*$W$4</f>
        <v>85.607138</v>
      </c>
      <c r="F89" s="8">
        <f>0.85*$B$4*$W$4</f>
        <v>85.607138</v>
      </c>
      <c r="G89" s="8">
        <f>0.85*$B$4*$W$4</f>
        <v>85.607138</v>
      </c>
      <c r="H89" s="8">
        <f>0.85*$B$4*$W$4</f>
        <v>85.607138</v>
      </c>
      <c r="J89" s="31" t="s">
        <v>19</v>
      </c>
      <c r="K89" s="6">
        <f>0.8*$B$3*$W$3</f>
        <v>77.92207792207792</v>
      </c>
      <c r="L89" s="6">
        <f>0.8*$B$3*$W$3</f>
        <v>77.92207792207792</v>
      </c>
      <c r="M89" s="6">
        <f>0.8*$B$3*$W$3</f>
        <v>77.92207792207792</v>
      </c>
      <c r="N89" s="6">
        <f>0.8*$B$3*$W$3</f>
        <v>77.92207792207792</v>
      </c>
      <c r="O89" s="6">
        <f>0.8*$B$3*$W$3</f>
        <v>77.92207792207792</v>
      </c>
    </row>
    <row r="90" spans="1:15" ht="12.75" customHeight="1">
      <c r="A90" s="14"/>
      <c r="C90" s="32" t="s">
        <v>20</v>
      </c>
      <c r="D90" s="4">
        <v>6</v>
      </c>
      <c r="E90" s="4">
        <v>6</v>
      </c>
      <c r="F90" s="4">
        <v>6</v>
      </c>
      <c r="G90" s="4">
        <v>6</v>
      </c>
      <c r="H90" s="4">
        <v>6</v>
      </c>
      <c r="J90" s="32" t="s">
        <v>20</v>
      </c>
      <c r="K90" s="4">
        <v>2</v>
      </c>
      <c r="L90" s="5">
        <v>2</v>
      </c>
      <c r="M90" s="5">
        <v>2</v>
      </c>
      <c r="N90" s="5">
        <v>2</v>
      </c>
      <c r="O90" s="5">
        <v>2</v>
      </c>
    </row>
    <row r="91" spans="1:3" ht="12.75" customHeight="1">
      <c r="A91" s="14"/>
      <c r="C91" s="26" t="s">
        <v>25</v>
      </c>
    </row>
    <row r="92" ht="12.75" customHeight="1">
      <c r="A92" s="14"/>
    </row>
    <row r="93" spans="1:3" ht="12.75" customHeight="1">
      <c r="A93" s="14"/>
      <c r="C93" s="26" t="s">
        <v>11</v>
      </c>
    </row>
    <row r="94" spans="1:8" ht="12.75" customHeight="1">
      <c r="A94" s="15">
        <f>A$192-(83-B94)</f>
        <v>38617</v>
      </c>
      <c r="B94" s="3">
        <v>39</v>
      </c>
      <c r="C94" s="30" t="s">
        <v>21</v>
      </c>
      <c r="D94" s="7">
        <v>1</v>
      </c>
      <c r="E94" s="7">
        <v>2</v>
      </c>
      <c r="F94" s="7">
        <v>3</v>
      </c>
      <c r="G94" s="7">
        <v>4</v>
      </c>
      <c r="H94" s="7">
        <v>5</v>
      </c>
    </row>
    <row r="95" spans="1:8" ht="12.75" customHeight="1">
      <c r="A95" s="14"/>
      <c r="C95" s="31" t="s">
        <v>19</v>
      </c>
      <c r="D95" s="6">
        <f>0.8*$B$5*$W$5</f>
        <v>80</v>
      </c>
      <c r="E95" s="6">
        <f>0.8*$B$5*$W$5</f>
        <v>80</v>
      </c>
      <c r="F95" s="6">
        <f>0.8*$B$5*$W$5</f>
        <v>80</v>
      </c>
      <c r="G95" s="6">
        <f>0.8*$B$5*$W$5</f>
        <v>80</v>
      </c>
      <c r="H95" s="6">
        <f>0.8*$B$5*$W$5</f>
        <v>80</v>
      </c>
    </row>
    <row r="96" spans="1:8" ht="12.75" customHeight="1">
      <c r="A96" s="14"/>
      <c r="C96" s="32" t="s">
        <v>20</v>
      </c>
      <c r="D96" s="4">
        <v>5</v>
      </c>
      <c r="E96" s="5">
        <v>5</v>
      </c>
      <c r="F96" s="5">
        <v>5</v>
      </c>
      <c r="G96" s="5">
        <v>5</v>
      </c>
      <c r="H96" s="5">
        <v>5</v>
      </c>
    </row>
    <row r="97" spans="1:8" ht="12.75" customHeight="1">
      <c r="A97" s="14"/>
      <c r="C97" s="34"/>
      <c r="D97" s="10"/>
      <c r="E97" s="10"/>
      <c r="F97" s="10"/>
      <c r="G97" s="10"/>
      <c r="H97" s="10"/>
    </row>
    <row r="98" spans="1:8" ht="12.75" customHeight="1">
      <c r="A98" s="14"/>
      <c r="C98" s="34"/>
      <c r="D98" s="10"/>
      <c r="E98" s="10"/>
      <c r="F98" s="10"/>
      <c r="G98" s="10"/>
      <c r="H98" s="10"/>
    </row>
    <row r="99" spans="1:10" ht="12.75" customHeight="1">
      <c r="A99" s="15">
        <f>A$192-(83-B99)</f>
        <v>38619</v>
      </c>
      <c r="B99" s="3">
        <v>41</v>
      </c>
      <c r="C99" s="26" t="s">
        <v>10</v>
      </c>
      <c r="J99" s="26" t="s">
        <v>8</v>
      </c>
    </row>
    <row r="100" spans="1:15" ht="12.75" customHeight="1">
      <c r="A100" s="14"/>
      <c r="C100" s="30" t="s">
        <v>21</v>
      </c>
      <c r="D100" s="7">
        <v>1</v>
      </c>
      <c r="E100" s="7">
        <v>2</v>
      </c>
      <c r="F100" s="7">
        <v>3</v>
      </c>
      <c r="G100" s="7">
        <v>4</v>
      </c>
      <c r="H100" s="7">
        <v>5</v>
      </c>
      <c r="J100" s="30" t="s">
        <v>21</v>
      </c>
      <c r="K100" s="7">
        <v>1</v>
      </c>
      <c r="L100" s="7">
        <v>2</v>
      </c>
      <c r="M100" s="7">
        <v>3</v>
      </c>
      <c r="N100" s="7">
        <v>4</v>
      </c>
      <c r="O100" s="7">
        <v>5</v>
      </c>
    </row>
    <row r="101" spans="1:15" ht="12.75" customHeight="1">
      <c r="A101" s="14"/>
      <c r="C101" s="31" t="s">
        <v>19</v>
      </c>
      <c r="D101" s="6">
        <f>0.9*$B$3*$W$3</f>
        <v>87.66233766233766</v>
      </c>
      <c r="E101" s="6">
        <f>0.9*$B$3*$W$3</f>
        <v>87.66233766233766</v>
      </c>
      <c r="F101" s="6">
        <f>0.9*$B$3*$W$3</f>
        <v>87.66233766233766</v>
      </c>
      <c r="G101" s="6"/>
      <c r="H101" s="6"/>
      <c r="J101" s="31" t="s">
        <v>19</v>
      </c>
      <c r="K101" s="8">
        <f>0.8*$B$4*$W$4</f>
        <v>80.57142400000001</v>
      </c>
      <c r="L101" s="8">
        <f>0.8*$B$4*$W$4</f>
        <v>80.57142400000001</v>
      </c>
      <c r="M101" s="8">
        <f>0.8*$B$4*$W$4</f>
        <v>80.57142400000001</v>
      </c>
      <c r="N101" s="8">
        <f>0.8*$B$4*$W$4</f>
        <v>80.57142400000001</v>
      </c>
      <c r="O101" s="8">
        <f>0.8*$B$4*$W$4</f>
        <v>80.57142400000001</v>
      </c>
    </row>
    <row r="102" spans="1:15" ht="12.75" customHeight="1">
      <c r="A102" s="14"/>
      <c r="C102" s="32" t="s">
        <v>20</v>
      </c>
      <c r="D102" s="4">
        <v>2</v>
      </c>
      <c r="E102" s="4">
        <v>2</v>
      </c>
      <c r="F102" s="4">
        <v>2</v>
      </c>
      <c r="G102" s="4"/>
      <c r="H102" s="4"/>
      <c r="J102" s="32" t="s">
        <v>20</v>
      </c>
      <c r="K102" s="4">
        <v>2</v>
      </c>
      <c r="L102" s="4">
        <v>2</v>
      </c>
      <c r="M102" s="4">
        <v>2</v>
      </c>
      <c r="N102" s="4">
        <v>2</v>
      </c>
      <c r="O102" s="4">
        <v>2</v>
      </c>
    </row>
    <row r="103" spans="1:3" ht="12.75" customHeight="1">
      <c r="A103" s="14"/>
      <c r="C103" s="26" t="s">
        <v>18</v>
      </c>
    </row>
    <row r="104" ht="12.75" customHeight="1">
      <c r="A104" s="14"/>
    </row>
    <row r="105" spans="1:3" ht="12.75" customHeight="1">
      <c r="A105" s="14"/>
      <c r="C105" s="26" t="s">
        <v>11</v>
      </c>
    </row>
    <row r="106" spans="1:8" ht="12.75" customHeight="1">
      <c r="A106" s="15">
        <f>A$192-(83-B106)</f>
        <v>38621</v>
      </c>
      <c r="B106" s="3">
        <v>43</v>
      </c>
      <c r="C106" s="30" t="s">
        <v>21</v>
      </c>
      <c r="D106" s="7">
        <v>1</v>
      </c>
      <c r="E106" s="7">
        <v>2</v>
      </c>
      <c r="F106" s="7">
        <v>3</v>
      </c>
      <c r="G106" s="7">
        <v>4</v>
      </c>
      <c r="H106" s="7">
        <v>5</v>
      </c>
    </row>
    <row r="107" spans="1:8" ht="12.75" customHeight="1">
      <c r="A107" s="14"/>
      <c r="C107" s="31" t="s">
        <v>19</v>
      </c>
      <c r="D107" s="6">
        <f>0.9*$B$5*$X$5</f>
        <v>90.76923076923077</v>
      </c>
      <c r="E107" s="6">
        <f>0.9*$B$5*$X$5</f>
        <v>90.76923076923077</v>
      </c>
      <c r="F107" s="6">
        <f>0.9*$B$5*$X$5</f>
        <v>90.76923076923077</v>
      </c>
      <c r="G107" s="6"/>
      <c r="H107" s="6"/>
    </row>
    <row r="108" spans="1:8" ht="12.75" customHeight="1">
      <c r="A108" s="14"/>
      <c r="C108" s="32" t="s">
        <v>20</v>
      </c>
      <c r="D108" s="4">
        <v>2</v>
      </c>
      <c r="E108" s="5">
        <v>2</v>
      </c>
      <c r="F108" s="5">
        <v>2</v>
      </c>
      <c r="G108" s="5"/>
      <c r="H108" s="5"/>
    </row>
    <row r="109" ht="12.75" customHeight="1">
      <c r="A109" s="14"/>
    </row>
    <row r="110" ht="12.75" customHeight="1">
      <c r="A110" s="14"/>
    </row>
    <row r="111" spans="1:10" ht="12.75" customHeight="1">
      <c r="A111" s="14"/>
      <c r="C111" s="26" t="s">
        <v>8</v>
      </c>
      <c r="J111" s="26" t="s">
        <v>10</v>
      </c>
    </row>
    <row r="112" spans="1:15" ht="12.75" customHeight="1">
      <c r="A112" s="15">
        <f>A$192-(83-B112)</f>
        <v>38624</v>
      </c>
      <c r="B112" s="3">
        <v>46</v>
      </c>
      <c r="C112" s="30" t="s">
        <v>21</v>
      </c>
      <c r="D112" s="7">
        <v>1</v>
      </c>
      <c r="E112" s="7">
        <v>2</v>
      </c>
      <c r="F112" s="7">
        <v>3</v>
      </c>
      <c r="G112" s="7">
        <v>4</v>
      </c>
      <c r="H112" s="7">
        <v>5</v>
      </c>
      <c r="J112" s="30" t="s">
        <v>21</v>
      </c>
      <c r="K112" s="7">
        <v>1</v>
      </c>
      <c r="L112" s="7">
        <v>2</v>
      </c>
      <c r="M112" s="7">
        <v>3</v>
      </c>
      <c r="N112" s="7">
        <v>4</v>
      </c>
      <c r="O112" s="7">
        <v>5</v>
      </c>
    </row>
    <row r="113" spans="1:15" ht="12.75" customHeight="1">
      <c r="A113" s="14"/>
      <c r="C113" s="31" t="s">
        <v>19</v>
      </c>
      <c r="D113" s="8">
        <f>0.9*$B$4*$X$4</f>
        <v>91.285713</v>
      </c>
      <c r="E113" s="8">
        <f>0.9*$B$4*$X$4</f>
        <v>91.285713</v>
      </c>
      <c r="F113" s="8">
        <f>0.9*$B$4*$X$4</f>
        <v>91.285713</v>
      </c>
      <c r="G113" s="8"/>
      <c r="H113" s="6"/>
      <c r="J113" s="31" t="s">
        <v>19</v>
      </c>
      <c r="K113" s="6">
        <f>0.8*$B$3*$X$3</f>
        <v>78.54545454545455</v>
      </c>
      <c r="L113" s="6">
        <f>0.8*$B$3*$X$3</f>
        <v>78.54545454545455</v>
      </c>
      <c r="M113" s="6">
        <f>0.8*$B$3*$X$3</f>
        <v>78.54545454545455</v>
      </c>
      <c r="N113" s="6">
        <f>0.8*$B$3*$X$3</f>
        <v>78.54545454545455</v>
      </c>
      <c r="O113" s="6">
        <f>0.8*$B$3*$X$3</f>
        <v>78.54545454545455</v>
      </c>
    </row>
    <row r="114" spans="1:15" ht="12.75" customHeight="1">
      <c r="A114" s="14"/>
      <c r="C114" s="32" t="s">
        <v>20</v>
      </c>
      <c r="D114" s="4">
        <v>2</v>
      </c>
      <c r="E114" s="4">
        <v>2</v>
      </c>
      <c r="F114" s="4">
        <v>2</v>
      </c>
      <c r="G114" s="4"/>
      <c r="H114" s="4"/>
      <c r="J114" s="32" t="s">
        <v>20</v>
      </c>
      <c r="K114" s="4">
        <v>2</v>
      </c>
      <c r="L114" s="5">
        <v>2</v>
      </c>
      <c r="M114" s="5">
        <v>2</v>
      </c>
      <c r="N114" s="5">
        <v>2</v>
      </c>
      <c r="O114" s="5">
        <v>2</v>
      </c>
    </row>
    <row r="115" spans="1:3" ht="12.75" customHeight="1">
      <c r="A115" s="14"/>
      <c r="C115" s="26" t="s">
        <v>25</v>
      </c>
    </row>
    <row r="116" ht="12.75" customHeight="1">
      <c r="A116" s="14"/>
    </row>
    <row r="117" spans="1:3" ht="12.75" customHeight="1">
      <c r="A117" s="14"/>
      <c r="C117" s="26" t="s">
        <v>11</v>
      </c>
    </row>
    <row r="118" spans="1:8" ht="12.75" customHeight="1">
      <c r="A118" s="15">
        <f>A$192-(83-B118)</f>
        <v>38627</v>
      </c>
      <c r="B118" s="3">
        <v>49</v>
      </c>
      <c r="C118" s="30" t="s">
        <v>21</v>
      </c>
      <c r="D118" s="7">
        <v>1</v>
      </c>
      <c r="E118" s="7">
        <v>2</v>
      </c>
      <c r="F118" s="7">
        <v>3</v>
      </c>
      <c r="G118" s="7">
        <v>4</v>
      </c>
      <c r="H118" s="7">
        <v>5</v>
      </c>
    </row>
    <row r="119" spans="1:8" ht="12.75" customHeight="1">
      <c r="A119" s="14"/>
      <c r="C119" s="31" t="s">
        <v>19</v>
      </c>
      <c r="D119" s="6">
        <f>0.8*$B$5*$X$5</f>
        <v>80.68376068376068</v>
      </c>
      <c r="E119" s="6">
        <f>0.8*$B$5*$X$5</f>
        <v>80.68376068376068</v>
      </c>
      <c r="F119" s="6">
        <f>0.8*$B$5*$X$5</f>
        <v>80.68376068376068</v>
      </c>
      <c r="G119" s="6">
        <f>0.8*$B$5*$X$5</f>
        <v>80.68376068376068</v>
      </c>
      <c r="H119" s="6">
        <f>0.8*$B$5*$X$5</f>
        <v>80.68376068376068</v>
      </c>
    </row>
    <row r="120" spans="1:8" ht="12.75" customHeight="1">
      <c r="A120" s="14"/>
      <c r="C120" s="32" t="s">
        <v>20</v>
      </c>
      <c r="D120" s="4">
        <v>5</v>
      </c>
      <c r="E120" s="5">
        <v>5</v>
      </c>
      <c r="F120" s="5">
        <v>5</v>
      </c>
      <c r="G120" s="5">
        <v>5</v>
      </c>
      <c r="H120" s="5">
        <v>5</v>
      </c>
    </row>
    <row r="121" ht="12.75" customHeight="1">
      <c r="A121" s="14"/>
    </row>
    <row r="122" ht="12.75" customHeight="1">
      <c r="A122" s="14"/>
    </row>
    <row r="123" spans="1:10" ht="12.75" customHeight="1">
      <c r="A123" s="14"/>
      <c r="C123" s="26" t="s">
        <v>10</v>
      </c>
      <c r="J123" s="26" t="s">
        <v>8</v>
      </c>
    </row>
    <row r="124" spans="1:15" ht="12.75" customHeight="1">
      <c r="A124" s="15">
        <f>A$192-(83-B124)</f>
        <v>38629</v>
      </c>
      <c r="B124" s="3">
        <v>51</v>
      </c>
      <c r="C124" s="30" t="s">
        <v>21</v>
      </c>
      <c r="D124" s="7">
        <v>1</v>
      </c>
      <c r="E124" s="7">
        <v>2</v>
      </c>
      <c r="F124" s="7">
        <v>3</v>
      </c>
      <c r="G124" s="7">
        <v>4</v>
      </c>
      <c r="H124" s="7">
        <v>5</v>
      </c>
      <c r="J124" s="30" t="s">
        <v>21</v>
      </c>
      <c r="K124" s="7">
        <v>1</v>
      </c>
      <c r="L124" s="7">
        <v>2</v>
      </c>
      <c r="M124" s="7">
        <v>3</v>
      </c>
      <c r="N124" s="7">
        <v>4</v>
      </c>
      <c r="O124" s="7">
        <v>5</v>
      </c>
    </row>
    <row r="125" spans="1:15" ht="12.75" customHeight="1">
      <c r="A125" s="14"/>
      <c r="C125" s="31" t="s">
        <v>19</v>
      </c>
      <c r="D125" s="6">
        <f>0.9*$B$3*$Y$3</f>
        <v>89.06493506493507</v>
      </c>
      <c r="E125" s="6">
        <f>0.9*$B$3*$Y$3</f>
        <v>89.06493506493507</v>
      </c>
      <c r="F125" s="6">
        <f>0.9*$B$3*$Y$3</f>
        <v>89.06493506493507</v>
      </c>
      <c r="G125" s="6"/>
      <c r="H125" s="6"/>
      <c r="J125" s="31" t="s">
        <v>19</v>
      </c>
      <c r="K125" s="8">
        <f>0.8*$B$4*$Y$4</f>
        <v>81.71428</v>
      </c>
      <c r="L125" s="8">
        <f>0.8*$B$4*$Y$4</f>
        <v>81.71428</v>
      </c>
      <c r="M125" s="8">
        <f>0.8*$B$4*$Y$4</f>
        <v>81.71428</v>
      </c>
      <c r="N125" s="8">
        <f>0.8*$B$4*$Y$4</f>
        <v>81.71428</v>
      </c>
      <c r="O125" s="6">
        <f>0.8*$B$4*$Y$4</f>
        <v>81.71428</v>
      </c>
    </row>
    <row r="126" spans="1:15" ht="12.75" customHeight="1">
      <c r="A126" s="14"/>
      <c r="C126" s="32" t="s">
        <v>20</v>
      </c>
      <c r="D126" s="4">
        <v>2</v>
      </c>
      <c r="E126" s="4">
        <v>2</v>
      </c>
      <c r="F126" s="4">
        <v>2</v>
      </c>
      <c r="G126" s="4"/>
      <c r="H126" s="4"/>
      <c r="J126" s="32" t="s">
        <v>20</v>
      </c>
      <c r="K126" s="4">
        <v>2</v>
      </c>
      <c r="L126" s="4">
        <v>2</v>
      </c>
      <c r="M126" s="4">
        <v>2</v>
      </c>
      <c r="N126" s="4">
        <v>2</v>
      </c>
      <c r="O126" s="4">
        <v>2</v>
      </c>
    </row>
    <row r="127" spans="1:3" ht="12.75" customHeight="1">
      <c r="A127" s="14"/>
      <c r="C127" s="26" t="s">
        <v>18</v>
      </c>
    </row>
    <row r="128" spans="1:3" ht="12.75" customHeight="1">
      <c r="A128" s="14"/>
      <c r="C128" s="26"/>
    </row>
    <row r="129" spans="1:3" ht="12.75" customHeight="1">
      <c r="A129" s="14"/>
      <c r="C129" s="26" t="s">
        <v>11</v>
      </c>
    </row>
    <row r="130" spans="1:8" ht="12.75" customHeight="1">
      <c r="A130" s="15">
        <f>A$192-(83-B130)</f>
        <v>38631</v>
      </c>
      <c r="B130" s="3">
        <v>53</v>
      </c>
      <c r="C130" s="30" t="s">
        <v>21</v>
      </c>
      <c r="D130" s="7">
        <v>1</v>
      </c>
      <c r="E130" s="7">
        <v>2</v>
      </c>
      <c r="F130" s="7">
        <v>3</v>
      </c>
      <c r="G130" s="7">
        <v>4</v>
      </c>
      <c r="H130" s="7">
        <v>5</v>
      </c>
    </row>
    <row r="131" spans="1:8" ht="12.75" customHeight="1">
      <c r="A131" s="14"/>
      <c r="C131" s="31" t="s">
        <v>19</v>
      </c>
      <c r="D131" s="6">
        <f>0.9*$B$5*$Y$5</f>
        <v>91.53846153846153</v>
      </c>
      <c r="E131" s="6">
        <f>0.9*$B$5*$Y$5</f>
        <v>91.53846153846153</v>
      </c>
      <c r="F131" s="6">
        <f>0.9*$B$5*$Y$5</f>
        <v>91.53846153846153</v>
      </c>
      <c r="G131" s="6"/>
      <c r="H131" s="6"/>
    </row>
    <row r="132" spans="1:8" ht="12.75" customHeight="1">
      <c r="A132" s="14"/>
      <c r="C132" s="32" t="s">
        <v>20</v>
      </c>
      <c r="D132" s="4">
        <v>3</v>
      </c>
      <c r="E132" s="5">
        <v>3</v>
      </c>
      <c r="F132" s="5">
        <v>3</v>
      </c>
      <c r="G132" s="5"/>
      <c r="H132" s="5"/>
    </row>
    <row r="133" spans="1:3" ht="12.75" customHeight="1">
      <c r="A133" s="14"/>
      <c r="C133" s="26"/>
    </row>
    <row r="134" spans="1:10" ht="12.75" customHeight="1">
      <c r="A134" s="14"/>
      <c r="C134" s="26" t="s">
        <v>8</v>
      </c>
      <c r="J134" s="26" t="s">
        <v>10</v>
      </c>
    </row>
    <row r="135" spans="1:15" ht="12.75" customHeight="1">
      <c r="A135" s="15">
        <f>A$192-(83-B135)</f>
        <v>38634</v>
      </c>
      <c r="B135" s="3">
        <v>56</v>
      </c>
      <c r="C135" s="30" t="s">
        <v>21</v>
      </c>
      <c r="D135" s="7">
        <v>1</v>
      </c>
      <c r="E135" s="7">
        <v>2</v>
      </c>
      <c r="F135" s="7">
        <v>3</v>
      </c>
      <c r="G135" s="7">
        <v>4</v>
      </c>
      <c r="H135" s="7">
        <v>5</v>
      </c>
      <c r="J135" s="30" t="s">
        <v>21</v>
      </c>
      <c r="K135" s="7">
        <v>1</v>
      </c>
      <c r="L135" s="7">
        <v>2</v>
      </c>
      <c r="M135" s="7">
        <v>3</v>
      </c>
      <c r="N135" s="7">
        <v>4</v>
      </c>
      <c r="O135" s="7">
        <v>5</v>
      </c>
    </row>
    <row r="136" spans="1:15" ht="12.75" customHeight="1">
      <c r="A136" s="14"/>
      <c r="C136" s="31" t="s">
        <v>19</v>
      </c>
      <c r="D136" s="8">
        <f>0.9*$B$4*$Y$4</f>
        <v>91.928565</v>
      </c>
      <c r="E136" s="8">
        <f>0.9*$B$4*$Y$4</f>
        <v>91.928565</v>
      </c>
      <c r="F136" s="8">
        <f>0.9*$B$4*$Y$4</f>
        <v>91.928565</v>
      </c>
      <c r="G136" s="8"/>
      <c r="H136" s="8"/>
      <c r="J136" s="31" t="s">
        <v>19</v>
      </c>
      <c r="K136" s="6">
        <f>0.8*$B$3*$Y$3</f>
        <v>79.16883116883116</v>
      </c>
      <c r="L136" s="6">
        <f>0.8*$B$3*$Y$3</f>
        <v>79.16883116883116</v>
      </c>
      <c r="M136" s="6">
        <f>0.8*$B$3*$Y$3</f>
        <v>79.16883116883116</v>
      </c>
      <c r="N136" s="6">
        <f>0.8*$B$3*$Y$3</f>
        <v>79.16883116883116</v>
      </c>
      <c r="O136" s="6">
        <f>0.8*$B$3*$Y$3</f>
        <v>79.16883116883116</v>
      </c>
    </row>
    <row r="137" spans="1:15" ht="12.75" customHeight="1">
      <c r="A137" s="14"/>
      <c r="C137" s="32" t="s">
        <v>20</v>
      </c>
      <c r="D137" s="4">
        <v>3</v>
      </c>
      <c r="E137" s="4">
        <v>3</v>
      </c>
      <c r="F137" s="4">
        <v>3</v>
      </c>
      <c r="G137" s="4"/>
      <c r="H137" s="4"/>
      <c r="J137" s="32" t="s">
        <v>20</v>
      </c>
      <c r="K137" s="4">
        <v>2</v>
      </c>
      <c r="L137" s="5">
        <v>2</v>
      </c>
      <c r="M137" s="5">
        <v>2</v>
      </c>
      <c r="N137" s="5">
        <v>2</v>
      </c>
      <c r="O137" s="5">
        <v>2</v>
      </c>
    </row>
    <row r="138" spans="1:3" ht="12.75" customHeight="1">
      <c r="A138" s="14"/>
      <c r="C138" s="26" t="s">
        <v>25</v>
      </c>
    </row>
    <row r="139" spans="1:3" ht="12.75" customHeight="1">
      <c r="A139" s="14"/>
      <c r="C139" s="26"/>
    </row>
    <row r="140" spans="1:3" ht="12.75" customHeight="1">
      <c r="A140" s="14"/>
      <c r="C140" s="26" t="s">
        <v>11</v>
      </c>
    </row>
    <row r="141" spans="1:8" ht="12.75" customHeight="1">
      <c r="A141" s="15">
        <f>A$192-(83-B141)</f>
        <v>38637</v>
      </c>
      <c r="B141" s="3">
        <v>59</v>
      </c>
      <c r="C141" s="30" t="s">
        <v>21</v>
      </c>
      <c r="D141" s="7">
        <v>1</v>
      </c>
      <c r="E141" s="7">
        <v>2</v>
      </c>
      <c r="F141" s="7">
        <v>3</v>
      </c>
      <c r="G141" s="7">
        <v>4</v>
      </c>
      <c r="H141" s="7">
        <v>5</v>
      </c>
    </row>
    <row r="142" spans="1:8" ht="12.75" customHeight="1">
      <c r="A142" s="14"/>
      <c r="C142" s="31" t="s">
        <v>19</v>
      </c>
      <c r="D142" s="6">
        <f>0.8*$B$5*$Z$5</f>
        <v>82.05128205128204</v>
      </c>
      <c r="E142" s="6">
        <f>0.8*$B$5*$Z$5</f>
        <v>82.05128205128204</v>
      </c>
      <c r="F142" s="6">
        <f>0.8*$B$5*$Z$5</f>
        <v>82.05128205128204</v>
      </c>
      <c r="G142" s="6">
        <f>0.8*$B$5*$Z$5</f>
        <v>82.05128205128204</v>
      </c>
      <c r="H142" s="6">
        <f>0.8*$B$5*$Z$5</f>
        <v>82.05128205128204</v>
      </c>
    </row>
    <row r="143" spans="1:8" ht="12.75" customHeight="1">
      <c r="A143" s="14"/>
      <c r="C143" s="32" t="s">
        <v>20</v>
      </c>
      <c r="D143" s="4">
        <v>5</v>
      </c>
      <c r="E143" s="5">
        <v>5</v>
      </c>
      <c r="F143" s="5">
        <v>5</v>
      </c>
      <c r="G143" s="5">
        <v>5</v>
      </c>
      <c r="H143" s="5">
        <v>5</v>
      </c>
    </row>
    <row r="144" ht="12.75" customHeight="1">
      <c r="A144" s="14"/>
    </row>
    <row r="145" spans="1:10" ht="12.75" customHeight="1">
      <c r="A145" s="14"/>
      <c r="C145" s="26" t="s">
        <v>10</v>
      </c>
      <c r="J145" s="26" t="s">
        <v>8</v>
      </c>
    </row>
    <row r="146" spans="1:15" ht="12.75" customHeight="1">
      <c r="A146" s="15">
        <f>A$192-(83-B146)</f>
        <v>38639</v>
      </c>
      <c r="B146" s="3">
        <v>61</v>
      </c>
      <c r="C146" s="30" t="s">
        <v>21</v>
      </c>
      <c r="D146" s="7">
        <v>1</v>
      </c>
      <c r="E146" s="7">
        <v>2</v>
      </c>
      <c r="F146" s="7">
        <v>3</v>
      </c>
      <c r="G146" s="7">
        <v>4</v>
      </c>
      <c r="H146" s="7">
        <v>5</v>
      </c>
      <c r="J146" s="30" t="s">
        <v>21</v>
      </c>
      <c r="K146" s="7">
        <v>1</v>
      </c>
      <c r="L146" s="7">
        <v>2</v>
      </c>
      <c r="M146" s="7">
        <v>3</v>
      </c>
      <c r="N146" s="7">
        <v>4</v>
      </c>
      <c r="O146" s="7">
        <v>5</v>
      </c>
    </row>
    <row r="147" spans="1:15" ht="12.75" customHeight="1">
      <c r="A147" s="14" t="s">
        <v>1</v>
      </c>
      <c r="C147" s="31" t="s">
        <v>19</v>
      </c>
      <c r="D147" s="6">
        <f>0.95*$B$3*$Z$3</f>
        <v>94.75324675324676</v>
      </c>
      <c r="E147" s="6">
        <f>0.95*$B$3*$Z$3</f>
        <v>94.75324675324676</v>
      </c>
      <c r="F147" s="6">
        <f>0.95*$B$3*$Z$3</f>
        <v>94.75324675324676</v>
      </c>
      <c r="G147" s="6"/>
      <c r="H147" s="6"/>
      <c r="J147" s="31" t="s">
        <v>19</v>
      </c>
      <c r="K147" s="8">
        <f>0.8*$B$4*$Z$4</f>
        <v>82.28571199999999</v>
      </c>
      <c r="L147" s="8">
        <f>0.8*$B$4*$Z$4</f>
        <v>82.28571199999999</v>
      </c>
      <c r="M147" s="8">
        <f>0.8*$B$4*$Z$4</f>
        <v>82.28571199999999</v>
      </c>
      <c r="N147" s="8">
        <f>0.8*$B$4*$Z$4</f>
        <v>82.28571199999999</v>
      </c>
      <c r="O147" s="8">
        <f>0.8*$B$4*$Z$4</f>
        <v>82.28571199999999</v>
      </c>
    </row>
    <row r="148" spans="1:15" ht="12.75" customHeight="1">
      <c r="A148" s="14"/>
      <c r="C148" s="32" t="s">
        <v>20</v>
      </c>
      <c r="D148" s="4">
        <v>2</v>
      </c>
      <c r="E148" s="4">
        <v>2</v>
      </c>
      <c r="F148" s="4">
        <v>2</v>
      </c>
      <c r="G148" s="4"/>
      <c r="H148" s="4"/>
      <c r="J148" s="32" t="s">
        <v>20</v>
      </c>
      <c r="K148" s="4">
        <v>2</v>
      </c>
      <c r="L148" s="4">
        <v>2</v>
      </c>
      <c r="M148" s="4">
        <v>2</v>
      </c>
      <c r="N148" s="4">
        <v>2</v>
      </c>
      <c r="O148" s="4">
        <v>2</v>
      </c>
    </row>
    <row r="149" spans="1:3" ht="12.75" customHeight="1">
      <c r="A149" s="14"/>
      <c r="C149" s="26" t="s">
        <v>18</v>
      </c>
    </row>
    <row r="150" ht="12.75" customHeight="1">
      <c r="A150" s="14"/>
    </row>
    <row r="151" spans="1:3" ht="12.75" customHeight="1">
      <c r="A151" s="14"/>
      <c r="C151" s="26" t="s">
        <v>11</v>
      </c>
    </row>
    <row r="152" spans="1:8" ht="12.75" customHeight="1">
      <c r="A152" s="14"/>
      <c r="C152" s="30" t="s">
        <v>21</v>
      </c>
      <c r="D152" s="7">
        <v>1</v>
      </c>
      <c r="E152" s="7">
        <v>2</v>
      </c>
      <c r="F152" s="7">
        <v>3</v>
      </c>
      <c r="G152" s="7">
        <v>4</v>
      </c>
      <c r="H152" s="7">
        <v>5</v>
      </c>
    </row>
    <row r="153" spans="1:8" ht="12.75" customHeight="1">
      <c r="A153" s="14"/>
      <c r="C153" s="31" t="s">
        <v>19</v>
      </c>
      <c r="D153" s="6">
        <f>0.95*$B$5*$Z$5</f>
        <v>97.43589743589743</v>
      </c>
      <c r="E153" s="6">
        <f>0.95*$B$5*$Z$5</f>
        <v>97.43589743589743</v>
      </c>
      <c r="F153" s="6">
        <f>0.95*$B$5*$Z$5</f>
        <v>97.43589743589743</v>
      </c>
      <c r="G153" s="6"/>
      <c r="H153" s="6"/>
    </row>
    <row r="154" spans="1:8" ht="12.75" customHeight="1">
      <c r="A154" s="14"/>
      <c r="C154" s="32" t="s">
        <v>20</v>
      </c>
      <c r="D154" s="4">
        <v>3</v>
      </c>
      <c r="E154" s="5">
        <v>3</v>
      </c>
      <c r="F154" s="5">
        <v>3</v>
      </c>
      <c r="G154" s="5"/>
      <c r="H154" s="5"/>
    </row>
    <row r="155" ht="12.75" customHeight="1">
      <c r="A155" s="14"/>
    </row>
    <row r="156" spans="1:10" ht="12.75" customHeight="1">
      <c r="A156" s="15">
        <f>A$192-(83-B156)</f>
        <v>38644</v>
      </c>
      <c r="B156" s="3">
        <v>66</v>
      </c>
      <c r="C156" s="26" t="s">
        <v>8</v>
      </c>
      <c r="J156" s="26" t="s">
        <v>10</v>
      </c>
    </row>
    <row r="157" spans="1:15" ht="12.75" customHeight="1">
      <c r="A157" s="14"/>
      <c r="C157" s="30" t="s">
        <v>21</v>
      </c>
      <c r="D157" s="7">
        <v>1</v>
      </c>
      <c r="E157" s="7">
        <v>2</v>
      </c>
      <c r="F157" s="7">
        <v>3</v>
      </c>
      <c r="G157" s="7">
        <v>4</v>
      </c>
      <c r="H157" s="7">
        <v>5</v>
      </c>
      <c r="J157" s="30" t="s">
        <v>21</v>
      </c>
      <c r="K157" s="7">
        <v>1</v>
      </c>
      <c r="L157" s="7">
        <v>2</v>
      </c>
      <c r="M157" s="7">
        <v>3</v>
      </c>
      <c r="N157" s="7">
        <v>4</v>
      </c>
      <c r="O157" s="7">
        <v>5</v>
      </c>
    </row>
    <row r="158" spans="1:15" ht="12.75" customHeight="1">
      <c r="A158" s="14"/>
      <c r="C158" s="31" t="s">
        <v>19</v>
      </c>
      <c r="D158" s="8">
        <f>0.95*$B$4*$AA$4</f>
        <v>98.392849</v>
      </c>
      <c r="E158" s="8">
        <f>0.95*$B$4*$AA$4</f>
        <v>98.392849</v>
      </c>
      <c r="F158" s="8">
        <f>0.95*$B$4*$AA$4</f>
        <v>98.392849</v>
      </c>
      <c r="G158" s="8"/>
      <c r="H158" s="8"/>
      <c r="J158" s="31" t="s">
        <v>19</v>
      </c>
      <c r="K158" s="6">
        <f>0.8*$B$3*$AA$3</f>
        <v>80.41558441558442</v>
      </c>
      <c r="L158" s="6">
        <f>0.8*$B$3*$AA$3</f>
        <v>80.41558441558442</v>
      </c>
      <c r="M158" s="6">
        <f>0.8*$B$3*$AA$3</f>
        <v>80.41558441558442</v>
      </c>
      <c r="N158" s="6">
        <f>0.8*$B$3*$AA$3</f>
        <v>80.41558441558442</v>
      </c>
      <c r="O158" s="6">
        <f>0.8*$B$3*$AA$3</f>
        <v>80.41558441558442</v>
      </c>
    </row>
    <row r="159" spans="1:15" ht="12.75" customHeight="1">
      <c r="A159" s="14"/>
      <c r="C159" s="32" t="s">
        <v>20</v>
      </c>
      <c r="D159" s="4">
        <v>3</v>
      </c>
      <c r="E159" s="4">
        <v>3</v>
      </c>
      <c r="F159" s="4">
        <v>3</v>
      </c>
      <c r="G159" s="4"/>
      <c r="H159" s="4"/>
      <c r="J159" s="32" t="s">
        <v>20</v>
      </c>
      <c r="K159" s="4">
        <v>2</v>
      </c>
      <c r="L159" s="5">
        <v>2</v>
      </c>
      <c r="M159" s="5">
        <v>2</v>
      </c>
      <c r="N159" s="5">
        <v>2</v>
      </c>
      <c r="O159" s="5">
        <v>2</v>
      </c>
    </row>
    <row r="160" spans="1:3" ht="12.75" customHeight="1">
      <c r="A160" s="14"/>
      <c r="C160" s="26" t="s">
        <v>25</v>
      </c>
    </row>
    <row r="161" ht="12.75" customHeight="1">
      <c r="A161" s="14"/>
    </row>
    <row r="162" spans="1:3" ht="12.75" customHeight="1">
      <c r="A162" s="14"/>
      <c r="C162" s="26" t="s">
        <v>11</v>
      </c>
    </row>
    <row r="163" spans="1:8" ht="12.75" customHeight="1">
      <c r="A163" s="14"/>
      <c r="C163" s="30" t="s">
        <v>21</v>
      </c>
      <c r="D163" s="7">
        <v>1</v>
      </c>
      <c r="E163" s="7">
        <v>2</v>
      </c>
      <c r="F163" s="7">
        <v>3</v>
      </c>
      <c r="G163" s="7">
        <v>4</v>
      </c>
      <c r="H163" s="7">
        <v>5</v>
      </c>
    </row>
    <row r="164" spans="1:8" ht="12.75" customHeight="1">
      <c r="A164" s="14"/>
      <c r="C164" s="31" t="s">
        <v>19</v>
      </c>
      <c r="D164" s="6">
        <f>0.8*$B$5*$AA$5</f>
        <v>82.73504273504274</v>
      </c>
      <c r="E164" s="6">
        <f>0.8*$B$5*$AA$5</f>
        <v>82.73504273504274</v>
      </c>
      <c r="F164" s="6">
        <f>0.8*$B$5*$AA$5</f>
        <v>82.73504273504274</v>
      </c>
      <c r="G164" s="6">
        <f>0.8*$B$5*$AA$5</f>
        <v>82.73504273504274</v>
      </c>
      <c r="H164" s="6">
        <f>0.8*$B$5*$AA$5</f>
        <v>82.73504273504274</v>
      </c>
    </row>
    <row r="165" spans="1:8" ht="12.75" customHeight="1">
      <c r="A165" s="14"/>
      <c r="C165" s="32" t="s">
        <v>20</v>
      </c>
      <c r="D165" s="4">
        <v>5</v>
      </c>
      <c r="E165" s="5">
        <v>5</v>
      </c>
      <c r="F165" s="5">
        <v>5</v>
      </c>
      <c r="G165" s="5">
        <v>5</v>
      </c>
      <c r="H165" s="5">
        <v>5</v>
      </c>
    </row>
    <row r="166" spans="1:8" ht="12.75" customHeight="1">
      <c r="A166" s="14"/>
      <c r="C166" s="34"/>
      <c r="D166" s="10"/>
      <c r="E166" s="10"/>
      <c r="F166" s="10"/>
      <c r="G166" s="10"/>
      <c r="H166" s="10"/>
    </row>
    <row r="167" spans="1:10" ht="12.75" customHeight="1">
      <c r="A167" s="14"/>
      <c r="C167" s="26" t="s">
        <v>10</v>
      </c>
      <c r="J167" s="26" t="s">
        <v>8</v>
      </c>
    </row>
    <row r="168" spans="1:15" ht="12.75" customHeight="1">
      <c r="A168" s="15">
        <f>A$192-(83-B168)</f>
        <v>38649</v>
      </c>
      <c r="B168" s="3">
        <v>71</v>
      </c>
      <c r="C168" s="30" t="s">
        <v>21</v>
      </c>
      <c r="D168" s="7">
        <v>1</v>
      </c>
      <c r="E168" s="7">
        <v>2</v>
      </c>
      <c r="F168" s="7">
        <v>3</v>
      </c>
      <c r="G168" s="7">
        <v>4</v>
      </c>
      <c r="H168" s="7">
        <v>5</v>
      </c>
      <c r="J168" s="30" t="s">
        <v>21</v>
      </c>
      <c r="K168" s="7">
        <v>1</v>
      </c>
      <c r="L168" s="7">
        <v>2</v>
      </c>
      <c r="M168" s="7">
        <v>3</v>
      </c>
      <c r="N168" s="7">
        <v>4</v>
      </c>
      <c r="O168" s="7">
        <v>5</v>
      </c>
    </row>
    <row r="169" spans="1:15" ht="12.75" customHeight="1">
      <c r="A169" s="14"/>
      <c r="C169" s="31" t="s">
        <v>19</v>
      </c>
      <c r="D169" s="6">
        <f>1*$B$3*$AA$3</f>
        <v>100.51948051948052</v>
      </c>
      <c r="E169" s="6">
        <f>1*$B$3*$AA$3</f>
        <v>100.51948051948052</v>
      </c>
      <c r="F169" s="6">
        <f>1*$B$3*$AA$3</f>
        <v>100.51948051948052</v>
      </c>
      <c r="G169" s="6"/>
      <c r="H169" s="6"/>
      <c r="J169" s="31" t="s">
        <v>19</v>
      </c>
      <c r="K169" s="8">
        <f>0.8*$B$4*$AA$4</f>
        <v>82.857136</v>
      </c>
      <c r="L169" s="8">
        <f>0.8*$B$4*$AA$4</f>
        <v>82.857136</v>
      </c>
      <c r="M169" s="8">
        <f>0.8*$B$4*$AA$4</f>
        <v>82.857136</v>
      </c>
      <c r="N169" s="8">
        <f>0.8*$B$4*$AA$4</f>
        <v>82.857136</v>
      </c>
      <c r="O169" s="8">
        <f>0.8*$B$4*$AA$4</f>
        <v>82.857136</v>
      </c>
    </row>
    <row r="170" spans="1:15" ht="12.75" customHeight="1">
      <c r="A170" s="14"/>
      <c r="C170" s="32" t="s">
        <v>20</v>
      </c>
      <c r="D170" s="4">
        <v>2</v>
      </c>
      <c r="E170" s="4">
        <v>2</v>
      </c>
      <c r="F170" s="4">
        <v>2</v>
      </c>
      <c r="G170" s="4"/>
      <c r="H170" s="4"/>
      <c r="J170" s="32" t="s">
        <v>20</v>
      </c>
      <c r="K170" s="4">
        <v>2</v>
      </c>
      <c r="L170" s="4">
        <v>2</v>
      </c>
      <c r="M170" s="4">
        <v>2</v>
      </c>
      <c r="N170" s="4">
        <v>2</v>
      </c>
      <c r="O170" s="4">
        <v>2</v>
      </c>
    </row>
    <row r="171" spans="1:3" ht="12.75" customHeight="1">
      <c r="A171" s="14"/>
      <c r="B171" s="3"/>
      <c r="C171" s="26" t="s">
        <v>18</v>
      </c>
    </row>
    <row r="172" spans="1:2" ht="12.75" customHeight="1">
      <c r="A172" s="14"/>
      <c r="B172" s="3"/>
    </row>
    <row r="173" spans="1:3" ht="12.75" customHeight="1">
      <c r="A173" s="14"/>
      <c r="B173" s="3"/>
      <c r="C173" s="26" t="s">
        <v>11</v>
      </c>
    </row>
    <row r="174" spans="1:8" ht="12.75" customHeight="1">
      <c r="A174" s="14"/>
      <c r="B174" s="3"/>
      <c r="C174" s="30" t="s">
        <v>21</v>
      </c>
      <c r="D174" s="7">
        <v>1</v>
      </c>
      <c r="E174" s="7">
        <v>2</v>
      </c>
      <c r="F174" s="7">
        <v>3</v>
      </c>
      <c r="G174" s="7">
        <v>4</v>
      </c>
      <c r="H174" s="7">
        <v>5</v>
      </c>
    </row>
    <row r="175" spans="1:8" ht="12.75" customHeight="1">
      <c r="A175" s="14"/>
      <c r="B175" s="3"/>
      <c r="C175" s="31" t="s">
        <v>19</v>
      </c>
      <c r="D175" s="6">
        <f>1*$B$5*$AA$5</f>
        <v>103.41880341880344</v>
      </c>
      <c r="E175" s="6">
        <f>1*$B$5*$AA$5</f>
        <v>103.41880341880344</v>
      </c>
      <c r="F175" s="6">
        <f>1*$B$5*$AA$5</f>
        <v>103.41880341880344</v>
      </c>
      <c r="G175" s="6"/>
      <c r="H175" s="6"/>
    </row>
    <row r="176" spans="1:8" ht="12.75" customHeight="1">
      <c r="A176" s="14"/>
      <c r="C176" s="32" t="s">
        <v>20</v>
      </c>
      <c r="D176" s="4">
        <v>2</v>
      </c>
      <c r="E176" s="5">
        <v>2</v>
      </c>
      <c r="F176" s="5">
        <v>2</v>
      </c>
      <c r="G176" s="5"/>
      <c r="H176" s="5"/>
    </row>
    <row r="177" ht="12.75" customHeight="1">
      <c r="A177" s="14"/>
    </row>
    <row r="178" spans="1:10" ht="12.75" customHeight="1">
      <c r="A178" s="14"/>
      <c r="C178" s="26" t="s">
        <v>8</v>
      </c>
      <c r="J178" s="26" t="s">
        <v>10</v>
      </c>
    </row>
    <row r="179" spans="1:15" ht="12.75" customHeight="1">
      <c r="A179" s="15">
        <f>A$192-(83-B179)</f>
        <v>38654</v>
      </c>
      <c r="B179" s="3">
        <v>76</v>
      </c>
      <c r="C179" s="30" t="s">
        <v>21</v>
      </c>
      <c r="D179" s="7">
        <v>1</v>
      </c>
      <c r="E179" s="7">
        <v>2</v>
      </c>
      <c r="F179" s="7">
        <v>3</v>
      </c>
      <c r="G179" s="7">
        <v>4</v>
      </c>
      <c r="H179" s="7">
        <v>5</v>
      </c>
      <c r="J179" s="30" t="s">
        <v>21</v>
      </c>
      <c r="K179" s="7">
        <v>1</v>
      </c>
      <c r="L179" s="7">
        <v>2</v>
      </c>
      <c r="M179" s="7">
        <v>3</v>
      </c>
      <c r="N179" s="7">
        <v>4</v>
      </c>
      <c r="O179" s="7">
        <v>5</v>
      </c>
    </row>
    <row r="180" spans="1:15" ht="12.75" customHeight="1">
      <c r="A180" s="14"/>
      <c r="C180" s="31" t="s">
        <v>19</v>
      </c>
      <c r="D180" s="8">
        <f>1*$B$4*$AB$4</f>
        <v>104.28571</v>
      </c>
      <c r="E180" s="8">
        <f>1*$B$4*$AB$4</f>
        <v>104.28571</v>
      </c>
      <c r="F180" s="8">
        <f>1*$B$4*$AB$4</f>
        <v>104.28571</v>
      </c>
      <c r="G180" s="8"/>
      <c r="H180" s="8"/>
      <c r="J180" s="31" t="s">
        <v>19</v>
      </c>
      <c r="K180" s="6">
        <f>0.8*$B$3*$AB$3</f>
        <v>81.03896103896103</v>
      </c>
      <c r="L180" s="6">
        <f>0.8*$B$3*$AB$3</f>
        <v>81.03896103896103</v>
      </c>
      <c r="M180" s="6">
        <f>0.8*$B$3*$AB$3</f>
        <v>81.03896103896103</v>
      </c>
      <c r="N180" s="6">
        <f>0.8*$B$3*$AB$3</f>
        <v>81.03896103896103</v>
      </c>
      <c r="O180" s="6">
        <f>0.8*$B$3*$AB$3</f>
        <v>81.03896103896103</v>
      </c>
    </row>
    <row r="181" spans="1:15" ht="12.75" customHeight="1">
      <c r="A181" s="14"/>
      <c r="C181" s="32" t="s">
        <v>20</v>
      </c>
      <c r="D181" s="4">
        <v>3</v>
      </c>
      <c r="E181" s="4">
        <v>3</v>
      </c>
      <c r="F181" s="4">
        <v>3</v>
      </c>
      <c r="G181" s="4"/>
      <c r="H181" s="4"/>
      <c r="J181" s="32" t="s">
        <v>20</v>
      </c>
      <c r="K181" s="4">
        <v>2</v>
      </c>
      <c r="L181" s="5">
        <v>2</v>
      </c>
      <c r="M181" s="5">
        <v>2</v>
      </c>
      <c r="N181" s="5">
        <v>2</v>
      </c>
      <c r="O181" s="5">
        <v>2</v>
      </c>
    </row>
    <row r="182" spans="1:3" ht="12.75" customHeight="1">
      <c r="A182" s="14"/>
      <c r="C182" s="26" t="s">
        <v>25</v>
      </c>
    </row>
    <row r="183" ht="12.75" customHeight="1">
      <c r="A183" s="14"/>
    </row>
    <row r="184" spans="1:3" ht="12.75" customHeight="1">
      <c r="A184" s="14"/>
      <c r="C184" s="26" t="s">
        <v>11</v>
      </c>
    </row>
    <row r="185" spans="1:8" ht="12.75" customHeight="1">
      <c r="A185" s="14"/>
      <c r="C185" s="30" t="s">
        <v>21</v>
      </c>
      <c r="D185" s="7">
        <v>1</v>
      </c>
      <c r="E185" s="7">
        <v>2</v>
      </c>
      <c r="F185" s="7">
        <v>3</v>
      </c>
      <c r="G185" s="7">
        <v>4</v>
      </c>
      <c r="H185" s="7">
        <v>5</v>
      </c>
    </row>
    <row r="186" spans="1:8" ht="12.75" customHeight="1">
      <c r="A186" s="14"/>
      <c r="C186" s="31" t="s">
        <v>19</v>
      </c>
      <c r="D186" s="6">
        <f>0.8*$B$5*$AB$5</f>
        <v>83.41880341880342</v>
      </c>
      <c r="E186" s="6">
        <f>0.8*$B$5*$AB$5</f>
        <v>83.41880341880342</v>
      </c>
      <c r="F186" s="6">
        <f>0.8*$B$5*$AB$5</f>
        <v>83.41880341880342</v>
      </c>
      <c r="G186" s="6">
        <f>0.8*$B$5*$AB$5</f>
        <v>83.41880341880342</v>
      </c>
      <c r="H186" s="6">
        <f>0.8*$B$5*$AB$5</f>
        <v>83.41880341880342</v>
      </c>
    </row>
    <row r="187" spans="1:8" ht="12.75" customHeight="1">
      <c r="A187" s="14"/>
      <c r="C187" s="32" t="s">
        <v>20</v>
      </c>
      <c r="D187" s="4">
        <v>5</v>
      </c>
      <c r="E187" s="5">
        <v>5</v>
      </c>
      <c r="F187" s="5">
        <v>5</v>
      </c>
      <c r="G187" s="5">
        <v>5</v>
      </c>
      <c r="H187" s="5">
        <v>5</v>
      </c>
    </row>
    <row r="188" spans="1:8" ht="12.75" customHeight="1">
      <c r="A188" s="14"/>
      <c r="C188" s="34"/>
      <c r="D188" s="10"/>
      <c r="E188" s="10"/>
      <c r="F188" s="10"/>
      <c r="G188" s="10"/>
      <c r="H188" s="10"/>
    </row>
    <row r="189" spans="1:3" ht="12.75" customHeight="1">
      <c r="A189" s="15">
        <f>A$192-(83-B189)</f>
        <v>38658</v>
      </c>
      <c r="B189" s="3">
        <v>80</v>
      </c>
      <c r="C189" s="26" t="s">
        <v>25</v>
      </c>
    </row>
    <row r="190" spans="1:3" ht="12.75" customHeight="1">
      <c r="A190" s="14"/>
      <c r="C190" s="26" t="s">
        <v>18</v>
      </c>
    </row>
    <row r="191" spans="1:3" ht="12.75" customHeight="1">
      <c r="A191" s="14"/>
      <c r="C191" s="26" t="s">
        <v>8</v>
      </c>
    </row>
    <row r="192" spans="1:6" ht="12.75" customHeight="1">
      <c r="A192" s="16">
        <f>B2</f>
        <v>38661</v>
      </c>
      <c r="B192" s="3">
        <v>83</v>
      </c>
      <c r="C192" s="30" t="s">
        <v>21</v>
      </c>
      <c r="D192" s="7">
        <v>1</v>
      </c>
      <c r="E192" s="7">
        <v>2</v>
      </c>
      <c r="F192" s="7">
        <v>3</v>
      </c>
    </row>
    <row r="193" spans="1:6" ht="12.75" customHeight="1">
      <c r="A193" s="14"/>
      <c r="C193" s="31" t="s">
        <v>19</v>
      </c>
      <c r="D193" s="8">
        <f>1*$B$4*$AC$4</f>
        <v>105</v>
      </c>
      <c r="E193" s="8">
        <f>D193*1.05</f>
        <v>110.25</v>
      </c>
      <c r="F193" s="6">
        <f>E193+5</f>
        <v>115.25</v>
      </c>
    </row>
    <row r="194" spans="1:6" ht="12.75" customHeight="1">
      <c r="A194" s="14"/>
      <c r="C194" s="32" t="s">
        <v>20</v>
      </c>
      <c r="D194" s="4">
        <v>1</v>
      </c>
      <c r="E194" s="4">
        <v>1</v>
      </c>
      <c r="F194" s="4">
        <v>1</v>
      </c>
    </row>
    <row r="195" ht="12.75" customHeight="1">
      <c r="A195" s="14"/>
    </row>
    <row r="196" spans="1:3" ht="12.75" customHeight="1">
      <c r="A196" s="14"/>
      <c r="C196" s="26" t="s">
        <v>10</v>
      </c>
    </row>
    <row r="197" spans="1:6" ht="12.75" customHeight="1">
      <c r="A197" s="14"/>
      <c r="C197" s="30" t="s">
        <v>21</v>
      </c>
      <c r="D197" s="7">
        <v>1</v>
      </c>
      <c r="E197" s="7">
        <v>2</v>
      </c>
      <c r="F197" s="7">
        <v>3</v>
      </c>
    </row>
    <row r="198" spans="1:6" ht="12.75" customHeight="1">
      <c r="A198" s="14"/>
      <c r="C198" s="31" t="s">
        <v>19</v>
      </c>
      <c r="D198" s="8">
        <f>1*$B$3*$AC$3</f>
        <v>102.07792207792208</v>
      </c>
      <c r="E198" s="8">
        <f>D198*1.05</f>
        <v>107.18181818181819</v>
      </c>
      <c r="F198" s="6">
        <f>E198+5</f>
        <v>112.18181818181819</v>
      </c>
    </row>
    <row r="199" spans="1:6" ht="12.75" customHeight="1">
      <c r="A199" s="14"/>
      <c r="C199" s="32" t="s">
        <v>20</v>
      </c>
      <c r="D199" s="4">
        <v>1</v>
      </c>
      <c r="E199" s="4">
        <v>1</v>
      </c>
      <c r="F199" s="4">
        <v>1</v>
      </c>
    </row>
    <row r="200" ht="12.75" customHeight="1">
      <c r="A200" s="14"/>
    </row>
    <row r="201" spans="1:3" ht="12.75" customHeight="1">
      <c r="A201" s="14"/>
      <c r="C201" s="26" t="s">
        <v>11</v>
      </c>
    </row>
    <row r="202" spans="1:6" ht="12.75" customHeight="1">
      <c r="A202" s="14"/>
      <c r="C202" s="30" t="s">
        <v>21</v>
      </c>
      <c r="D202" s="7">
        <v>1</v>
      </c>
      <c r="E202" s="7">
        <v>2</v>
      </c>
      <c r="F202" s="7">
        <v>3</v>
      </c>
    </row>
    <row r="203" spans="1:6" ht="12.75" customHeight="1">
      <c r="A203" s="14"/>
      <c r="C203" s="31" t="s">
        <v>19</v>
      </c>
      <c r="D203" s="8">
        <f>1*$B$5*$AC$5</f>
        <v>105.12820512820514</v>
      </c>
      <c r="E203" s="8">
        <f>D203*1.05</f>
        <v>110.3846153846154</v>
      </c>
      <c r="F203" s="6">
        <f>E203+5</f>
        <v>115.3846153846154</v>
      </c>
    </row>
    <row r="204" spans="1:6" ht="12.75" customHeight="1">
      <c r="A204" s="14"/>
      <c r="C204" s="32" t="s">
        <v>20</v>
      </c>
      <c r="D204" s="4">
        <v>1</v>
      </c>
      <c r="E204" s="4">
        <v>1</v>
      </c>
      <c r="F204" s="4">
        <v>1</v>
      </c>
    </row>
    <row r="205" ht="12.75" customHeight="1">
      <c r="A205" s="14"/>
    </row>
    <row r="206" ht="12.75" customHeight="1">
      <c r="A206" s="14"/>
    </row>
    <row r="207" ht="12.75" customHeight="1">
      <c r="A207" s="23" t="s">
        <v>24</v>
      </c>
    </row>
    <row r="208" spans="1:2" ht="12.75" customHeight="1">
      <c r="A208" s="23" t="s">
        <v>23</v>
      </c>
      <c r="B208" s="22" t="s">
        <v>22</v>
      </c>
    </row>
    <row r="209" ht="12.75" customHeight="1">
      <c r="A209" s="14"/>
    </row>
    <row r="210" ht="12.75" customHeight="1">
      <c r="A210" s="14"/>
    </row>
    <row r="211" ht="12.75" customHeight="1">
      <c r="A211" s="14"/>
    </row>
    <row r="212" ht="12.75" customHeight="1">
      <c r="A212" s="14"/>
    </row>
    <row r="213" ht="12.75" customHeight="1">
      <c r="A213" s="14"/>
    </row>
    <row r="214" ht="12.75" customHeight="1">
      <c r="A214" s="14"/>
    </row>
    <row r="215" ht="12.75" customHeight="1">
      <c r="A215" s="14"/>
    </row>
    <row r="216" ht="12.75" customHeight="1">
      <c r="A216" s="14"/>
    </row>
    <row r="217" ht="12.75" customHeight="1">
      <c r="A217" s="14"/>
    </row>
    <row r="218" ht="12.75" customHeight="1">
      <c r="A218" s="14"/>
    </row>
    <row r="219" ht="12.75" customHeight="1">
      <c r="A219" s="14"/>
    </row>
    <row r="220" ht="12.75" customHeight="1">
      <c r="A220" s="14"/>
    </row>
    <row r="221" ht="12.75" customHeight="1">
      <c r="A221" s="14"/>
    </row>
    <row r="222" ht="12.75" customHeight="1">
      <c r="A222" s="14"/>
    </row>
    <row r="223" ht="12.75" customHeight="1">
      <c r="A223" s="14"/>
    </row>
    <row r="224" ht="12.75" customHeight="1">
      <c r="A224" s="14"/>
    </row>
    <row r="225" ht="12.75" customHeight="1">
      <c r="A225" s="14"/>
    </row>
    <row r="226" ht="12.75" customHeight="1">
      <c r="A226" s="14"/>
    </row>
    <row r="227" ht="12.75" customHeight="1">
      <c r="A227" s="14"/>
    </row>
    <row r="228" ht="12.75" customHeight="1">
      <c r="A228" s="14"/>
    </row>
    <row r="229" ht="12.75" customHeight="1">
      <c r="A229" s="14"/>
    </row>
    <row r="230" ht="12.75" customHeight="1">
      <c r="A230" s="14"/>
    </row>
    <row r="231" ht="12.75" customHeight="1">
      <c r="A231" s="14"/>
    </row>
    <row r="232" ht="12.75" customHeight="1">
      <c r="A232" s="14"/>
    </row>
    <row r="233" ht="12.75" customHeight="1">
      <c r="A233" s="14"/>
    </row>
    <row r="234" ht="12.75" customHeight="1">
      <c r="A234" s="14"/>
    </row>
    <row r="235" ht="12.75" customHeight="1">
      <c r="A235" s="14"/>
    </row>
    <row r="236" ht="12.75" customHeight="1">
      <c r="A236" s="14"/>
    </row>
    <row r="237" ht="12.75" customHeight="1">
      <c r="A237" s="14"/>
    </row>
    <row r="238" ht="12.75" customHeight="1">
      <c r="A238" s="14"/>
    </row>
    <row r="239" ht="12.75" customHeight="1">
      <c r="A239" s="14"/>
    </row>
    <row r="240" ht="12.75" customHeight="1">
      <c r="A240" s="14"/>
    </row>
    <row r="241" ht="12.75" customHeight="1">
      <c r="A241" s="14"/>
    </row>
    <row r="242" ht="12.75" customHeight="1">
      <c r="A242" s="14"/>
    </row>
    <row r="243" ht="12.75" customHeight="1">
      <c r="A243" s="14"/>
    </row>
    <row r="244" ht="12.75" customHeight="1">
      <c r="A244" s="14"/>
    </row>
    <row r="245" ht="12.75" customHeight="1">
      <c r="A245" s="14"/>
    </row>
    <row r="246" ht="12.75" customHeight="1">
      <c r="A246" s="14"/>
    </row>
    <row r="247" ht="12.75" customHeight="1">
      <c r="A247" s="14"/>
    </row>
    <row r="248" ht="12.75" customHeight="1">
      <c r="A248" s="14"/>
    </row>
    <row r="249" ht="12.75" customHeight="1">
      <c r="A249" s="14"/>
    </row>
    <row r="250" ht="12.75" customHeight="1">
      <c r="A250" s="14"/>
    </row>
    <row r="251" ht="12.75" customHeight="1">
      <c r="A251" s="14"/>
    </row>
    <row r="252" ht="12.75" customHeight="1">
      <c r="A252" s="14"/>
    </row>
    <row r="253" ht="12.75" customHeight="1">
      <c r="A253" s="14"/>
    </row>
    <row r="254" ht="12.75" customHeight="1">
      <c r="A254" s="14"/>
    </row>
    <row r="255" ht="12.75" customHeight="1">
      <c r="A255" s="14"/>
    </row>
    <row r="256" ht="12.75" customHeight="1">
      <c r="A256" s="14"/>
    </row>
    <row r="257" ht="12.75" customHeight="1">
      <c r="A257" s="14"/>
    </row>
    <row r="258" ht="12.75" customHeight="1">
      <c r="A258" s="14"/>
    </row>
    <row r="259" ht="12.75" customHeight="1">
      <c r="A259" s="14"/>
    </row>
    <row r="260" ht="12.75" customHeight="1">
      <c r="A260" s="14"/>
    </row>
    <row r="261" ht="12.75" customHeight="1">
      <c r="A261" s="14"/>
    </row>
    <row r="262" ht="12.75" customHeight="1">
      <c r="A262" s="14"/>
    </row>
    <row r="263" ht="12.75" customHeight="1">
      <c r="A263" s="14"/>
    </row>
    <row r="264" ht="12.75" customHeight="1">
      <c r="A264" s="14"/>
    </row>
    <row r="265" ht="12.75" customHeight="1">
      <c r="A265" s="14"/>
    </row>
    <row r="266" ht="12.75" customHeight="1">
      <c r="A266" s="14"/>
    </row>
    <row r="267" ht="12.75" customHeight="1">
      <c r="A267" s="14"/>
    </row>
    <row r="268" ht="12.75" customHeight="1">
      <c r="A268" s="14"/>
    </row>
    <row r="269" ht="12.75" customHeight="1">
      <c r="A269" s="14"/>
    </row>
    <row r="270" ht="12.75" customHeight="1">
      <c r="A270" s="14"/>
    </row>
    <row r="271" ht="12.75" customHeight="1">
      <c r="A271" s="14"/>
    </row>
    <row r="272" ht="12.75" customHeight="1">
      <c r="A272" s="14"/>
    </row>
    <row r="273" ht="12.75" customHeight="1">
      <c r="A273" s="14"/>
    </row>
    <row r="274" ht="12.75" customHeight="1">
      <c r="A274" s="14"/>
    </row>
    <row r="275" ht="12.75" customHeight="1">
      <c r="A275" s="14"/>
    </row>
    <row r="276" ht="12.75" customHeight="1">
      <c r="A276" s="14"/>
    </row>
    <row r="277" ht="12.75" customHeight="1">
      <c r="A277" s="14"/>
    </row>
    <row r="278" ht="12.75" customHeight="1">
      <c r="A278" s="14"/>
    </row>
    <row r="279" ht="12.75" customHeight="1">
      <c r="A279" s="14"/>
    </row>
    <row r="280" ht="12.75" customHeight="1">
      <c r="A280" s="14"/>
    </row>
    <row r="281" ht="12.75" customHeight="1">
      <c r="A281" s="14"/>
    </row>
    <row r="282" ht="12.75" customHeight="1">
      <c r="A282" s="14"/>
    </row>
    <row r="283" ht="12.75" customHeight="1">
      <c r="A283" s="14"/>
    </row>
    <row r="284" ht="12.75" customHeight="1">
      <c r="A284" s="14"/>
    </row>
    <row r="285" ht="12.75" customHeight="1">
      <c r="A285" s="14"/>
    </row>
    <row r="286" ht="12.75" customHeight="1">
      <c r="A286" s="14"/>
    </row>
    <row r="287" ht="12.75" customHeight="1">
      <c r="A287" s="14"/>
    </row>
    <row r="288" ht="12.75" customHeight="1">
      <c r="A288" s="14"/>
    </row>
    <row r="289" ht="12.75" customHeight="1">
      <c r="A289" s="14"/>
    </row>
    <row r="290" ht="12.75" customHeight="1">
      <c r="A290" s="14"/>
    </row>
  </sheetData>
  <mergeCells count="2">
    <mergeCell ref="Q6:AC6"/>
    <mergeCell ref="D1:F1"/>
  </mergeCells>
  <hyperlinks>
    <hyperlink ref="B208" r:id="rId1" display="http://www.myfitness.ru/"/>
  </hyperlinks>
  <printOptions/>
  <pageMargins left="0.75" right="0.75" top="1" bottom="1" header="0.499" footer="0.499"/>
  <pageSetup firstPageNumber="1" useFirstPageNumber="1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dcterms:modified xsi:type="dcterms:W3CDTF">2007-01-08T14:34:01Z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